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 GT Santé-Environnement\OUTILS\"/>
    </mc:Choice>
  </mc:AlternateContent>
  <bookViews>
    <workbookView xWindow="0" yWindow="0" windowWidth="28800" windowHeight="12300" firstSheet="1"/>
  </bookViews>
  <sheets>
    <sheet name="A LIRE EN PREMIER" sheetId="1" r:id="rId1"/>
    <sheet name="A. Calcul (conso&amp;revenus)" sheetId="6" r:id="rId2"/>
    <sheet name="B. Calcul (conso)" sheetId="3" r:id="rId3"/>
    <sheet name="C. Calcul (revenus)" sheetId="9" r:id="rId4"/>
    <sheet name="D. Calcul (-)" sheetId="8" r:id="rId5"/>
    <sheet name="Paramètres et valeurs" sheetId="2" r:id="rId6"/>
    <sheet name="Annexe" sheetId="10" r:id="rId7"/>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9" l="1"/>
  <c r="H7" i="9"/>
  <c r="C10" i="9"/>
  <c r="D10" i="9"/>
  <c r="E10" i="9"/>
  <c r="H10" i="9"/>
  <c r="I10" i="9"/>
  <c r="J10" i="9"/>
  <c r="F18" i="10" l="1"/>
  <c r="F16" i="10"/>
  <c r="F15" i="10"/>
  <c r="F12" i="10"/>
  <c r="I10" i="10" l="1"/>
  <c r="N18" i="10" l="1"/>
  <c r="N16" i="10"/>
  <c r="N15" i="10"/>
  <c r="N12" i="10"/>
  <c r="N10" i="10"/>
  <c r="J15" i="10" l="1"/>
  <c r="J16" i="10"/>
  <c r="J12" i="10"/>
  <c r="O10" i="10"/>
  <c r="K15" i="10" l="1"/>
  <c r="K16" i="10"/>
  <c r="K12" i="10"/>
  <c r="N14" i="10" l="1"/>
  <c r="O12" i="10"/>
  <c r="O18" i="10" l="1"/>
  <c r="M18" i="10"/>
  <c r="M16" i="10"/>
  <c r="M15" i="10"/>
  <c r="M12" i="10"/>
  <c r="R12" i="10" s="1"/>
  <c r="L18" i="10"/>
  <c r="L16" i="10"/>
  <c r="L15" i="10"/>
  <c r="L12" i="10"/>
  <c r="Q12" i="10" s="1"/>
  <c r="M10" i="10"/>
  <c r="J18" i="10"/>
  <c r="L10" i="10"/>
  <c r="S12" i="10" l="1"/>
  <c r="R18" i="10"/>
  <c r="K18" i="10"/>
  <c r="Q18" i="10" s="1"/>
  <c r="S18" i="10" l="1"/>
  <c r="D14" i="10"/>
  <c r="L14" i="10" l="1"/>
  <c r="L20" i="10" l="1"/>
  <c r="L21" i="10" s="1"/>
  <c r="O16" i="10" l="1"/>
  <c r="O15" i="10"/>
  <c r="R16" i="10" l="1"/>
  <c r="Q16" i="10"/>
  <c r="S16" i="10"/>
  <c r="Q15" i="10"/>
  <c r="R15" i="10"/>
  <c r="S15" i="10"/>
  <c r="K10" i="10"/>
  <c r="J10" i="10"/>
  <c r="R10" i="10" s="1"/>
  <c r="M14" i="10"/>
  <c r="E14" i="10"/>
  <c r="Q10" i="10" l="1"/>
  <c r="S10" i="10"/>
  <c r="P16" i="10"/>
  <c r="F14" i="10"/>
  <c r="O14" i="10"/>
  <c r="J14" i="10" l="1"/>
  <c r="R14" i="10" s="1"/>
  <c r="R20" i="10" s="1"/>
  <c r="D28" i="2" s="1"/>
  <c r="P15" i="10"/>
  <c r="D20" i="10"/>
  <c r="E20" i="10"/>
  <c r="F20" i="10"/>
  <c r="H20" i="10"/>
  <c r="I20" i="10"/>
  <c r="P12" i="10" l="1"/>
  <c r="P14" i="10"/>
  <c r="P18" i="10"/>
  <c r="P10" i="10"/>
  <c r="M20" i="10" l="1"/>
  <c r="J20" i="10"/>
  <c r="J21" i="10" s="1"/>
  <c r="K14" i="10" l="1"/>
  <c r="S14" i="10" l="1"/>
  <c r="S20" i="10" s="1"/>
  <c r="C28" i="2" s="1"/>
  <c r="Q14" i="10"/>
  <c r="K20" i="10"/>
  <c r="D13" i="2" l="1"/>
  <c r="E13" i="6" l="1"/>
  <c r="E15" i="9"/>
  <c r="E7" i="8"/>
  <c r="D7" i="8"/>
  <c r="D16" i="2"/>
  <c r="E16" i="2"/>
  <c r="F16" i="2"/>
  <c r="C16" i="2"/>
  <c r="E8" i="3" s="1"/>
  <c r="D17" i="9" l="1"/>
  <c r="D18" i="9" s="1"/>
  <c r="E17" i="9"/>
  <c r="E18" i="9" s="1"/>
  <c r="C17" i="9"/>
  <c r="C18" i="9" s="1"/>
  <c r="D10" i="3"/>
  <c r="D11" i="3" s="1"/>
  <c r="C10" i="3"/>
  <c r="C11" i="3" s="1"/>
  <c r="E10" i="3"/>
  <c r="E11" i="3" s="1"/>
  <c r="E10" i="8"/>
  <c r="C25" i="9" l="1"/>
  <c r="C26" i="9"/>
  <c r="E25" i="9"/>
  <c r="E26" i="9"/>
  <c r="D25" i="9"/>
  <c r="D26" i="9"/>
  <c r="C18" i="3"/>
  <c r="C19" i="3"/>
  <c r="D18" i="3"/>
  <c r="D19" i="3"/>
  <c r="E18" i="3"/>
  <c r="E19" i="3"/>
  <c r="D15" i="6"/>
  <c r="D16" i="6" s="1"/>
  <c r="E15" i="6"/>
  <c r="E16" i="6" s="1"/>
  <c r="C15" i="6"/>
  <c r="C16" i="6" s="1"/>
  <c r="E12" i="8"/>
  <c r="E13" i="8" s="1"/>
  <c r="D12" i="8"/>
  <c r="D13" i="8" s="1"/>
  <c r="C12" i="8"/>
  <c r="C13" i="8" s="1"/>
  <c r="C20" i="8" l="1"/>
  <c r="C21" i="8"/>
  <c r="E23" i="6"/>
  <c r="E24" i="6"/>
  <c r="D20" i="8"/>
  <c r="D21" i="8"/>
  <c r="D23" i="6"/>
  <c r="D24" i="6"/>
  <c r="E20" i="8"/>
  <c r="E21" i="8"/>
  <c r="C23" i="6"/>
  <c r="C24" i="6"/>
  <c r="Q20" i="10"/>
  <c r="C27" i="2" s="1"/>
  <c r="P20" i="10"/>
  <c r="O20" i="10"/>
  <c r="O21" i="10" s="1"/>
  <c r="E22" i="6" l="1"/>
  <c r="D24" i="9"/>
  <c r="E24" i="9"/>
  <c r="C24" i="9"/>
  <c r="D27" i="2"/>
  <c r="P21" i="10"/>
  <c r="C22" i="6"/>
  <c r="D19" i="8"/>
  <c r="C19" i="8"/>
  <c r="D22" i="6"/>
  <c r="E17" i="3"/>
  <c r="D17" i="3"/>
  <c r="C17" i="3"/>
  <c r="E19" i="8"/>
  <c r="D23" i="9" l="1"/>
  <c r="C23" i="9"/>
  <c r="E23" i="9"/>
  <c r="E16" i="3"/>
  <c r="E18" i="8"/>
  <c r="C21" i="6"/>
  <c r="D16" i="3"/>
  <c r="D21" i="6"/>
  <c r="D18" i="8"/>
  <c r="C16" i="3"/>
  <c r="C18" i="8"/>
  <c r="E21" i="6"/>
</calcChain>
</file>

<file path=xl/sharedStrings.xml><?xml version="1.0" encoding="utf-8"?>
<sst xmlns="http://schemas.openxmlformats.org/spreadsheetml/2006/main" count="280" uniqueCount="169">
  <si>
    <t>Valeur nominale</t>
  </si>
  <si>
    <t>Onglet qui ne doit pas être modifié par le porteur de projet (uniquement à titre d'information)</t>
  </si>
  <si>
    <t>Dans quel cadre utiliser ce fichier ?</t>
  </si>
  <si>
    <t>Comment est construit ce fichier ?</t>
  </si>
  <si>
    <t>Quel est l'objectif du fichier ?</t>
  </si>
  <si>
    <r>
      <t xml:space="preserve">* </t>
    </r>
    <r>
      <rPr>
        <b/>
        <sz val="11"/>
        <color theme="8"/>
        <rFont val="Calibri"/>
        <family val="2"/>
        <scheme val="minor"/>
      </rPr>
      <t>2 onglets à ne pas modifier par le porteur de projet</t>
    </r>
    <r>
      <rPr>
        <sz val="11"/>
        <rFont val="Calibri"/>
        <family val="2"/>
        <scheme val="minor"/>
      </rPr>
      <t xml:space="preserve"> : </t>
    </r>
  </si>
  <si>
    <r>
      <t>Ce fichier est composé de 6</t>
    </r>
    <r>
      <rPr>
        <b/>
        <sz val="11"/>
        <color rgb="FFFF0000"/>
        <rFont val="Calibri"/>
        <family val="2"/>
        <scheme val="minor"/>
      </rPr>
      <t xml:space="preserve"> </t>
    </r>
    <r>
      <rPr>
        <b/>
        <sz val="11"/>
        <rFont val="Calibri"/>
        <family val="2"/>
        <scheme val="minor"/>
      </rPr>
      <t>onglets :</t>
    </r>
  </si>
  <si>
    <t>F</t>
  </si>
  <si>
    <t>G</t>
  </si>
  <si>
    <t>Revenu inconnu</t>
  </si>
  <si>
    <t>Rénovation ambitieuse</t>
  </si>
  <si>
    <t>Rénovation partielle</t>
  </si>
  <si>
    <t>Rénovation très faible</t>
  </si>
  <si>
    <t>Pas de rénovation ou rénovation très faible</t>
  </si>
  <si>
    <t>Source : calculs MTE/SDES à partir de la base DPE de l’Ademe</t>
  </si>
  <si>
    <t xml:space="preserve">Rénovation très faible </t>
  </si>
  <si>
    <t xml:space="preserve">Rénovation partielle </t>
  </si>
  <si>
    <t>1/4 =</t>
  </si>
  <si>
    <t>1/18 =</t>
  </si>
  <si>
    <t>1/7 =</t>
  </si>
  <si>
    <t>1/20 =</t>
  </si>
  <si>
    <t>1/320 =</t>
  </si>
  <si>
    <r>
      <t xml:space="preserve">Coefficient à appliquer au nombre de logements avec un effet sur la santé </t>
    </r>
    <r>
      <rPr>
        <b/>
        <u/>
        <sz val="11"/>
        <rFont val="Calibri"/>
        <family val="2"/>
        <scheme val="minor"/>
      </rPr>
      <t xml:space="preserve">avant rénovation </t>
    </r>
    <r>
      <rPr>
        <b/>
        <sz val="11"/>
        <rFont val="Calibri"/>
        <family val="2"/>
        <scheme val="minor"/>
      </rPr>
      <t xml:space="preserve">pour connaitre le nombre de logements avec un effet sur la santé </t>
    </r>
    <r>
      <rPr>
        <b/>
        <u/>
        <sz val="11"/>
        <rFont val="Calibri"/>
        <family val="2"/>
        <scheme val="minor"/>
      </rPr>
      <t>après rénovation</t>
    </r>
  </si>
  <si>
    <t>Nombre de logements par étiquette</t>
  </si>
  <si>
    <t>&lt; Seuil de pauvreté</t>
  </si>
  <si>
    <r>
      <t xml:space="preserve">Rénovation partielle </t>
    </r>
    <r>
      <rPr>
        <b/>
        <vertAlign val="superscript"/>
        <sz val="11"/>
        <color theme="1"/>
        <rFont val="Calibri"/>
        <family val="2"/>
        <scheme val="minor"/>
      </rPr>
      <t>(1)</t>
    </r>
  </si>
  <si>
    <r>
      <t xml:space="preserve">Onglet à utiliser si le porteur de projet n'a pas accès aux consommations d'énergie (rq : dans ce cas, on suppose qu'il a </t>
    </r>
    <r>
      <rPr>
        <b/>
        <i/>
        <sz val="14"/>
        <color rgb="FF002060"/>
        <rFont val="Calibri"/>
        <family val="2"/>
        <scheme val="minor"/>
      </rPr>
      <t>a minima</t>
    </r>
    <r>
      <rPr>
        <b/>
        <sz val="14"/>
        <color rgb="FF002060"/>
        <rFont val="Calibri"/>
        <family val="2"/>
        <scheme val="minor"/>
      </rPr>
      <t xml:space="preserve"> accès aux étiquettes DPE des logements) ni aux revenus</t>
    </r>
  </si>
  <si>
    <t>Syndrome coronaire aigu ayant conduit au décès</t>
  </si>
  <si>
    <t>Syndrome coronaire aigu sans décès</t>
  </si>
  <si>
    <t>Dépenses de santé</t>
  </si>
  <si>
    <t>Sources</t>
  </si>
  <si>
    <t>Source</t>
  </si>
  <si>
    <t>Quinet (2013)</t>
  </si>
  <si>
    <t>Effet moyen attribuable aux températures intérieures basses</t>
  </si>
  <si>
    <t>Années de vie perdues par mortalité - actualisées</t>
  </si>
  <si>
    <t xml:space="preserve">Années de vie perdues par mortalité </t>
  </si>
  <si>
    <t>Calcul</t>
  </si>
  <si>
    <t>Effet sur la santé</t>
  </si>
  <si>
    <t>Disability Weight</t>
  </si>
  <si>
    <t>Asthme</t>
  </si>
  <si>
    <t>Bronchite Pulmonaire Chronique Obstructive (BPCO)</t>
  </si>
  <si>
    <t>Morbidité</t>
  </si>
  <si>
    <t>Mortalité</t>
  </si>
  <si>
    <t>Coûts médicaux</t>
  </si>
  <si>
    <t>Coûts intangibles</t>
  </si>
  <si>
    <t>Pas de décès dans la définition même de l'effet de santé</t>
  </si>
  <si>
    <t>Pneumonie traitée en ville</t>
  </si>
  <si>
    <t>Valeur d'une Vie Statistique</t>
  </si>
  <si>
    <t>Hypothèse (rappel : décès dans les 12 mois dans Ezratty et al., 21018)</t>
  </si>
  <si>
    <t>Décès</t>
  </si>
  <si>
    <t>Définition même de l'effet de santé</t>
  </si>
  <si>
    <t>Calcul (années de vie perdues actualisées*VAV)</t>
  </si>
  <si>
    <t>Taux d'actualisation</t>
  </si>
  <si>
    <t>Autres paramètres</t>
  </si>
  <si>
    <t>Calcul (DW*durée*VAV)</t>
  </si>
  <si>
    <t>Calcul (DW*durée*VAV/2)</t>
  </si>
  <si>
    <t>Valeur d'une vie statistique (VVS) (euros 2018)</t>
  </si>
  <si>
    <t>Valeur d'une année de vie (VAV) (euros 2018)</t>
  </si>
  <si>
    <t>Durée</t>
  </si>
  <si>
    <t>Durée actualisée</t>
  </si>
  <si>
    <t xml:space="preserve">Part de chaque effet </t>
  </si>
  <si>
    <t>Infection sévère de l'appareil respiratoire</t>
  </si>
  <si>
    <t>Valeurs monétaires (en euros 2018)</t>
  </si>
  <si>
    <t>(en euros 2018)</t>
  </si>
  <si>
    <t>GBD 2018 (Asthme / BPCO)</t>
  </si>
  <si>
    <t>GBD 2018 (Ischemic Heart Diseases)</t>
  </si>
  <si>
    <t>GBD 2018 (Lower Respiratory Infection)</t>
  </si>
  <si>
    <t>GBD 2018  (Lower Respiratory Infection)</t>
  </si>
  <si>
    <t xml:space="preserve">&gt; 378 kWhEF 3 usages/m²/an </t>
  </si>
  <si>
    <t>Perte de bien-être liée à la maladie</t>
  </si>
  <si>
    <t>Coût social lié à la mortalité</t>
  </si>
  <si>
    <t>Note : La répartition du bénéfice total entre perte de bien-être liée à la morbidité évitée, coût social de mortalité évité et dépenses médicales évitées est identique à la répartition calculée à l'échelle d'un effet moyen de santé attribuable aux températures intérieures basses (cf. onglet "Annexe")</t>
  </si>
  <si>
    <t>Analyse de sensibilité</t>
  </si>
  <si>
    <t>Source : propositions du groupe Inefficacité énergétique (voir rapport)</t>
  </si>
  <si>
    <t>Source : calculs du groupe transversal et du groupe Inefficacité énergétique (voir Onglet "Annexe")</t>
  </si>
  <si>
    <r>
      <t>Source : propositions du groupe Inefficacité énergétique à partir d'Ezratty</t>
    </r>
    <r>
      <rPr>
        <i/>
        <sz val="9"/>
        <color theme="0" tint="-0.34998626667073579"/>
        <rFont val="Calibri"/>
        <family val="2"/>
        <scheme val="minor"/>
      </rPr>
      <t xml:space="preserve"> et al.</t>
    </r>
    <r>
      <rPr>
        <sz val="9"/>
        <color theme="0" tint="-0.34998626667073579"/>
        <rFont val="Calibri"/>
        <family val="2"/>
        <scheme val="minor"/>
      </rPr>
      <t xml:space="preserve"> (2018)</t>
    </r>
  </si>
  <si>
    <t>Paramètres pour l'étape de ciblage des logements</t>
  </si>
  <si>
    <r>
      <t>Consigne : Soit le porteur de projet renseigne "Déciles 1 à 3", soit il renseigne "&lt; Seuil de pauvreté" ET " &gt;Seuil de pauvreté")</t>
    </r>
    <r>
      <rPr>
        <sz val="9"/>
        <color rgb="FFFF0000"/>
        <rFont val="Calibri"/>
        <family val="2"/>
        <scheme val="minor"/>
      </rPr>
      <t xml:space="preserve"> (mais pas les 3 en même temps)</t>
    </r>
  </si>
  <si>
    <t>Pour information, en 2018, le seuil de pauvreté s'élève à 12 756 €/an et le revenu correspondant au décile 3 s'élève à 21 670€/an.</t>
  </si>
  <si>
    <r>
      <t>Rénovation très faible</t>
    </r>
    <r>
      <rPr>
        <vertAlign val="superscript"/>
        <sz val="11"/>
        <rFont val="Calibri"/>
        <family val="2"/>
        <scheme val="minor"/>
      </rPr>
      <t xml:space="preserve"> </t>
    </r>
  </si>
  <si>
    <t>Note : La répartition du bénéfice total entre perte de bien-être liée à la morbidité évitée, coût social de mortalité évité et dépenses médicales évitées est identique à la répartition calculée à l'échelle d'un effet moyen de santé attribuable aux températures intérieures basses (cf. onglet "Annexe").</t>
  </si>
  <si>
    <t xml:space="preserve">Rénovation ambitieuse </t>
  </si>
  <si>
    <t>Note  :  Les définitions de rénovation très faible, partielle et ambitieuse sont données dans l'onglet "Paramètres et valeurs".</t>
  </si>
  <si>
    <t>Note : Les définitions de rénovation très faible, partielle et ambitieuse sont données dans l'onglet "Paramètres et valeurs".</t>
  </si>
  <si>
    <r>
      <t>Note :</t>
    </r>
    <r>
      <rPr>
        <vertAlign val="superscript"/>
        <sz val="9"/>
        <rFont val="Calibri"/>
        <family val="2"/>
        <scheme val="minor"/>
      </rPr>
      <t xml:space="preserve"> </t>
    </r>
    <r>
      <rPr>
        <sz val="9"/>
        <rFont val="Calibri"/>
        <family val="2"/>
        <scheme val="minor"/>
      </rPr>
      <t>Les définitions de rénovation très faible, partielle et ambitieuse sont données dans l'onglet "Paramètres et valeurs".</t>
    </r>
  </si>
  <si>
    <t>Analyse de sensibilité (avec VAV/2)</t>
  </si>
  <si>
    <t>Coût total</t>
  </si>
  <si>
    <t>Valeur  nominale - cas d'une population particulièrement jeune ou âgée</t>
  </si>
  <si>
    <t>Analyse de sensibilité - cas d'une population particulièrement jeune ou âgée</t>
  </si>
  <si>
    <t xml:space="preserve">&lt; Seuil de pauvreté </t>
  </si>
  <si>
    <r>
      <t xml:space="preserve">Consigne : Soit le porteur de projet renseigne "Déciles 1 à 3", soit il renseigne "&lt; Seuil de pauvreté" ET "&gt; Seuil de pauvreté" </t>
    </r>
    <r>
      <rPr>
        <sz val="9"/>
        <color rgb="FFFF0000"/>
        <rFont val="Calibri"/>
        <family val="2"/>
        <scheme val="minor"/>
      </rPr>
      <t>(mais pas les 3 en même temps)</t>
    </r>
  </si>
  <si>
    <t xml:space="preserve"> &gt; Seuil de pauvreté (et &lt; D3)</t>
  </si>
  <si>
    <t>&gt; Seuil de pauvreté (et &lt; D3)</t>
  </si>
  <si>
    <t>Ciblage des logements</t>
  </si>
  <si>
    <r>
      <rPr>
        <b/>
        <sz val="11"/>
        <rFont val="Calibri"/>
        <family val="2"/>
        <scheme val="minor"/>
      </rPr>
      <t>Ciblage logements (suite</t>
    </r>
    <r>
      <rPr>
        <b/>
        <sz val="11"/>
        <color theme="1"/>
        <rFont val="Calibri"/>
        <family val="2"/>
        <scheme val="minor"/>
      </rPr>
      <t>) - Logements étiquettés G</t>
    </r>
  </si>
  <si>
    <t>Ciblage logements - Logements étiquettés F</t>
  </si>
  <si>
    <t>Cas d'une population particulièrement jeune ou âgée</t>
  </si>
  <si>
    <t>Cas d'une population particulièrement jeune ou âgée (approche par les années de vie perdues)</t>
  </si>
  <si>
    <r>
      <t>Ce fichier n'est valide que pour évaluer des actions de rénovation énergétique des logements (≠ secteur tertiaire) et n'évalue que les bénéfices de santé (≠ autres effets des rénovations, ex. en termes de CO</t>
    </r>
    <r>
      <rPr>
        <vertAlign val="subscript"/>
        <sz val="11"/>
        <rFont val="Calibri"/>
        <family val="2"/>
        <scheme val="minor"/>
      </rPr>
      <t>2</t>
    </r>
    <r>
      <rPr>
        <sz val="11"/>
        <rFont val="Calibri"/>
        <family val="2"/>
        <scheme val="minor"/>
      </rPr>
      <t>, de consommation d'énergie, etc…).</t>
    </r>
  </si>
  <si>
    <r>
      <t xml:space="preserve">* </t>
    </r>
    <r>
      <rPr>
        <b/>
        <sz val="11"/>
        <color theme="8"/>
        <rFont val="Calibri"/>
        <family val="2"/>
        <scheme val="minor"/>
      </rPr>
      <t>4 onglets destinés au porteur de projet</t>
    </r>
    <r>
      <rPr>
        <sz val="11"/>
        <color theme="1"/>
        <rFont val="Calibri"/>
        <family val="2"/>
        <scheme val="minor"/>
      </rPr>
      <t xml:space="preserve"> </t>
    </r>
    <r>
      <rPr>
        <b/>
        <sz val="11"/>
        <color theme="1"/>
        <rFont val="Calibri"/>
        <family val="2"/>
        <scheme val="minor"/>
      </rPr>
      <t xml:space="preserve">entre lesquels il faut choisir </t>
    </r>
    <r>
      <rPr>
        <sz val="11"/>
        <color theme="1"/>
        <rFont val="Calibri"/>
        <family val="2"/>
        <scheme val="minor"/>
      </rPr>
      <t xml:space="preserve">selon la nature des données à sa disposition : </t>
    </r>
  </si>
  <si>
    <r>
      <t>Nombre de logements</t>
    </r>
    <r>
      <rPr>
        <b/>
        <sz val="11"/>
        <rFont val="Calibri"/>
        <family val="2"/>
        <scheme val="minor"/>
      </rPr>
      <t xml:space="preserve"> F</t>
    </r>
  </si>
  <si>
    <r>
      <t xml:space="preserve">Nombre de logements </t>
    </r>
    <r>
      <rPr>
        <b/>
        <sz val="11"/>
        <rFont val="Calibri"/>
        <family val="2"/>
        <scheme val="minor"/>
      </rPr>
      <t xml:space="preserve"> F</t>
    </r>
  </si>
  <si>
    <r>
      <t xml:space="preserve">Nombre de logements  </t>
    </r>
    <r>
      <rPr>
        <b/>
        <sz val="11"/>
        <rFont val="Calibri"/>
        <family val="2"/>
        <scheme val="minor"/>
      </rPr>
      <t>G</t>
    </r>
  </si>
  <si>
    <r>
      <t xml:space="preserve">Nombre de logements </t>
    </r>
    <r>
      <rPr>
        <b/>
        <sz val="11"/>
        <rFont val="Calibri"/>
        <family val="2"/>
        <scheme val="minor"/>
      </rPr>
      <t>G</t>
    </r>
  </si>
  <si>
    <t>Onglet qui ne doit pas être modifié par le porteur de projet (à utiliser uniquement pour effectuer d'autres analyses de sensibilité)</t>
  </si>
  <si>
    <t>Analyse de sensibilité (K+L+O)</t>
  </si>
  <si>
    <t>Coût total - cas d'une population particulièrement jeune ou âgée (J+M+O)</t>
  </si>
  <si>
    <t>Analyse de sensibilité - cas d'une population particulièrement jeune ou âgée (K+M+O)</t>
  </si>
  <si>
    <r>
      <t xml:space="preserve">Pas de mortalité autre que syndrome coronaire aigu suivi  du décès dans Ezratty </t>
    </r>
    <r>
      <rPr>
        <i/>
        <sz val="8"/>
        <color theme="0" tint="-0.499984740745262"/>
        <rFont val="Calibri"/>
        <family val="2"/>
        <scheme val="minor"/>
      </rPr>
      <t>et al.</t>
    </r>
    <r>
      <rPr>
        <sz val="8"/>
        <color theme="0" tint="-0.499984740745262"/>
        <rFont val="Calibri"/>
        <family val="2"/>
        <scheme val="minor"/>
      </rPr>
      <t xml:space="preserve"> (2018)</t>
    </r>
  </si>
  <si>
    <r>
      <t>Pas de mortalité autre que syndrome coronaire aigu suivi  du décès dans Ezratty</t>
    </r>
    <r>
      <rPr>
        <i/>
        <sz val="8"/>
        <color theme="0" tint="-0.499984740745262"/>
        <rFont val="Calibri"/>
        <family val="2"/>
        <scheme val="minor"/>
      </rPr>
      <t xml:space="preserve"> et al.</t>
    </r>
    <r>
      <rPr>
        <sz val="8"/>
        <color theme="0" tint="-0.499984740745262"/>
        <rFont val="Calibri"/>
        <family val="2"/>
        <scheme val="minor"/>
      </rPr>
      <t xml:space="preserve"> (2018)</t>
    </r>
  </si>
  <si>
    <r>
      <t xml:space="preserve">Coût total </t>
    </r>
    <r>
      <rPr>
        <sz val="10"/>
        <color theme="1"/>
        <rFont val="Calibri"/>
        <family val="2"/>
        <scheme val="minor"/>
      </rPr>
      <t>(J+L+O)</t>
    </r>
  </si>
  <si>
    <t>Cartographie Assurance maladie 2018 (syndrome coronaire aigu)</t>
  </si>
  <si>
    <t xml:space="preserve"> Cartographie Assurance maladie 2018 (maladie cardiovasculaire)</t>
  </si>
  <si>
    <t>Cartographie Assurance maladie 2018 (maladies respiratoires chroniques hors mucoviscidose)</t>
  </si>
  <si>
    <t>Calcul  (coût annuel moyen des cas prévalents * durée actualisée)</t>
  </si>
  <si>
    <r>
      <t xml:space="preserve">Ezratty </t>
    </r>
    <r>
      <rPr>
        <i/>
        <sz val="8"/>
        <color theme="0" tint="-0.499984740745262"/>
        <rFont val="Calibri"/>
        <family val="2"/>
        <scheme val="minor"/>
      </rPr>
      <t xml:space="preserve">et al. </t>
    </r>
    <r>
      <rPr>
        <sz val="8"/>
        <color theme="0" tint="-0.499984740745262"/>
        <rFont val="Calibri"/>
        <family val="2"/>
        <scheme val="minor"/>
      </rPr>
      <t>(2018)</t>
    </r>
  </si>
  <si>
    <r>
      <t xml:space="preserve">Ezratty </t>
    </r>
    <r>
      <rPr>
        <i/>
        <sz val="8"/>
        <color theme="0" tint="-0.499984740745262"/>
        <rFont val="Calibri"/>
        <family val="2"/>
        <scheme val="minor"/>
      </rPr>
      <t>et al.</t>
    </r>
    <r>
      <rPr>
        <sz val="8"/>
        <color theme="0" tint="-0.499984740745262"/>
        <rFont val="Calibri"/>
        <family val="2"/>
        <scheme val="minor"/>
      </rPr>
      <t xml:space="preserve"> (2018)</t>
    </r>
  </si>
  <si>
    <r>
      <t xml:space="preserve">Ezratty </t>
    </r>
    <r>
      <rPr>
        <i/>
        <sz val="8"/>
        <color theme="0" tint="-0.499984740745262"/>
        <rFont val="Calibri"/>
        <family val="2"/>
        <scheme val="minor"/>
      </rPr>
      <t>et al.</t>
    </r>
    <r>
      <rPr>
        <sz val="8"/>
        <color theme="0" tint="-0.499984740745262"/>
        <rFont val="Calibri"/>
        <family val="2"/>
        <scheme val="minor"/>
      </rPr>
      <t xml:space="preserve"> (2018) et proposition du groupe transversal pour la répartition entre asthme et BPCO</t>
    </r>
  </si>
  <si>
    <t>≃ 300 kWhEF 3 usages/m²/an</t>
  </si>
  <si>
    <t xml:space="preserve"> &lt; 225 kWhEF 3 usages/m²/an </t>
  </si>
  <si>
    <r>
      <rPr>
        <vertAlign val="superscript"/>
        <sz val="9"/>
        <rFont val="Calibri"/>
        <family val="2"/>
        <scheme val="minor"/>
      </rPr>
      <t>(1)</t>
    </r>
    <r>
      <rPr>
        <sz val="9"/>
        <rFont val="Calibri"/>
        <family val="2"/>
        <scheme val="minor"/>
      </rPr>
      <t xml:space="preserve"> Le chiffre de 20% pour un niveau de consommation égal à 300 kWhEF 5 usages/m2/an est donné à titre indicatif et reflètele fait que la probabilité d’occurence d’une maladie n’est pas linéaire avec la consommation d'énergie : elle augmente beaucoup plus vite que celle-ci.</t>
    </r>
  </si>
  <si>
    <t xml:space="preserve">Coût annuel moyen des cas prévalents </t>
  </si>
  <si>
    <t>(par logeement)</t>
  </si>
  <si>
    <t>Nombre de logements dont la consommation d'énergie théorique excède 378 kWhEF 3 usages/m²/an (selon la classe de revenu)</t>
  </si>
  <si>
    <t>Onglet à utiliser si le porteur de projet a accès aux consommations d'énergie théoriques et aux revenus</t>
  </si>
  <si>
    <r>
      <t>Nombre de logements dont la consommation d'énergi</t>
    </r>
    <r>
      <rPr>
        <sz val="11"/>
        <rFont val="Calibri"/>
        <family val="2"/>
        <scheme val="minor"/>
      </rPr>
      <t>e théorique excède 378</t>
    </r>
    <r>
      <rPr>
        <sz val="11"/>
        <color theme="1"/>
        <rFont val="Calibri"/>
        <family val="2"/>
        <scheme val="minor"/>
      </rPr>
      <t xml:space="preserve"> kWhEF 3 usages/m²/an </t>
    </r>
  </si>
  <si>
    <t>Onglet à utiliser si le porteur de projet a accès aux consommations d'énergie théoriques mais pas aux revenus</t>
  </si>
  <si>
    <r>
      <t xml:space="preserve">Onglet à utiliser si le porteur de projet n'a pas accès aux consommations d'énergie théoriques (rq : dans ce cas, on suppose qu'il a </t>
    </r>
    <r>
      <rPr>
        <b/>
        <i/>
        <sz val="14"/>
        <color rgb="FF002060"/>
        <rFont val="Calibri"/>
        <family val="2"/>
        <scheme val="minor"/>
      </rPr>
      <t>a minima</t>
    </r>
    <r>
      <rPr>
        <b/>
        <sz val="14"/>
        <color rgb="FF002060"/>
        <rFont val="Calibri"/>
        <family val="2"/>
        <scheme val="minor"/>
      </rPr>
      <t xml:space="preserve"> accès aux étiquettes DPE des logements) mais a accès aux revenus</t>
    </r>
  </si>
  <si>
    <t>(application de la part nationale de logements dont conso théorique &gt; 378 kWh, cf. onglet "Paramètres et valeurs")</t>
  </si>
  <si>
    <t>(application de la part nationale de logements dont conso théorique &gt; 378 kWh, cf. onglet "Paramètres et valeurs retenus)</t>
  </si>
  <si>
    <t>Consommation énergétique théorique après rénovation</t>
  </si>
  <si>
    <t>Dans les onglets suivants, les formules ont été bloquées pour éviter toute erreur de manipulation. Pour les faire apparaitre ou les modifier, le mot de passe est : 0000 (cf. Révision / Oter la protection de la feuille).</t>
  </si>
  <si>
    <t>Part de logements dont la consommation d'énergie théorique &gt; 378 kWhEF 3 usages/m²/an selon l'étiquette DPE</t>
  </si>
  <si>
    <t>Note : L'unité retenue pour le critère de ciblage des logements évacue de l'analyse le prix de l'énergie de chauffage du logement. Les raisons de ce choix et les implications sont détaillées dans le rapport.</t>
  </si>
  <si>
    <t>Cartographie Assurance maladie 2018 (hospitalisations ponctuelles - uniquement dépenses de soins de ville et indemnités journalières)</t>
  </si>
  <si>
    <t>Déciles de revenu 1 à 3</t>
  </si>
  <si>
    <t>Déciles de revenu 4 à 10</t>
  </si>
  <si>
    <t xml:space="preserve">Déciles de revenu 1 à 3  </t>
  </si>
  <si>
    <t>Cases jaunes à remplir par le porteur de projet</t>
  </si>
  <si>
    <t>Oui</t>
  </si>
  <si>
    <t>Non</t>
  </si>
  <si>
    <r>
      <t xml:space="preserve">Non </t>
    </r>
    <r>
      <rPr>
        <sz val="8"/>
        <rFont val="Calibri"/>
        <family val="2"/>
        <scheme val="minor"/>
      </rPr>
      <t>(dans ce cas, on suppose qu'a minima l'étiquette DPE est disponible)</t>
    </r>
  </si>
  <si>
    <r>
      <t>Onglet "</t>
    </r>
    <r>
      <rPr>
        <sz val="11"/>
        <color theme="4"/>
        <rFont val="Calibri"/>
        <family val="2"/>
        <scheme val="minor"/>
      </rPr>
      <t>A. Calcul (conso&amp;revenus)</t>
    </r>
    <r>
      <rPr>
        <sz val="11"/>
        <rFont val="Calibri"/>
        <family val="2"/>
        <scheme val="minor"/>
      </rPr>
      <t>"</t>
    </r>
  </si>
  <si>
    <r>
      <t>Onglet  "</t>
    </r>
    <r>
      <rPr>
        <sz val="11"/>
        <color theme="4"/>
        <rFont val="Calibri"/>
        <family val="2"/>
        <scheme val="minor"/>
      </rPr>
      <t>C. Calcul (revenus)</t>
    </r>
    <r>
      <rPr>
        <sz val="11"/>
        <rFont val="Calibri"/>
        <family val="2"/>
        <scheme val="minor"/>
      </rPr>
      <t xml:space="preserve">" </t>
    </r>
  </si>
  <si>
    <r>
      <t>Onglet  "</t>
    </r>
    <r>
      <rPr>
        <sz val="11"/>
        <color theme="4"/>
        <rFont val="Calibri"/>
        <family val="2"/>
        <scheme val="minor"/>
      </rPr>
      <t>D. Calcul (-)</t>
    </r>
    <r>
      <rPr>
        <sz val="11"/>
        <rFont val="Calibri"/>
        <family val="2"/>
        <scheme val="minor"/>
      </rPr>
      <t>"</t>
    </r>
  </si>
  <si>
    <r>
      <t>Onglet "</t>
    </r>
    <r>
      <rPr>
        <sz val="11"/>
        <color theme="4"/>
        <rFont val="Calibri"/>
        <family val="2"/>
        <scheme val="minor"/>
      </rPr>
      <t>B. Calcul (conso)</t>
    </r>
    <r>
      <rPr>
        <sz val="11"/>
        <rFont val="Calibri"/>
        <family val="2"/>
        <scheme val="minor"/>
      </rPr>
      <t>"</t>
    </r>
  </si>
  <si>
    <t>Revenu des ménages occupant les logemens à rénover</t>
  </si>
  <si>
    <t>Consommation énergétique théorique des logements à rénover</t>
  </si>
  <si>
    <t>L'onglet "Paramètres et valeurs" synthétise les paramètres et valeurs utilisés par le groupe Inefficacité énergétique dans les fiches de calculs destinées au porteur de projet.</t>
  </si>
  <si>
    <t>L'onglet "Annexe" permet d'analyser la sensibilité des résultats à certains paramètres ayant servi à l'estimation des coûts de morbidité (par ex. valeur d'une année de vie, taux d'actualisation, etc.).</t>
  </si>
  <si>
    <t xml:space="preserve">* Avant rénovation : </t>
  </si>
  <si>
    <t xml:space="preserve">* Après rénovation : prise en compte de l'ambition de la rénovation : </t>
  </si>
  <si>
    <t>Permettre une évaluation simplifiée, en euros, des bénéfices de santé des rénovations énergétiques des logements.</t>
  </si>
  <si>
    <t>Quantification des logements avec un effet délétère de santé</t>
  </si>
  <si>
    <r>
      <rPr>
        <sz val="11"/>
        <rFont val="Calibri"/>
        <family val="2"/>
        <scheme val="minor"/>
      </rPr>
      <t xml:space="preserve">Nombre de logements avec un effet délétère de santé </t>
    </r>
    <r>
      <rPr>
        <u/>
        <sz val="11"/>
        <rFont val="Calibri"/>
        <family val="2"/>
        <scheme val="minor"/>
      </rPr>
      <t>avant rénovation</t>
    </r>
    <r>
      <rPr>
        <sz val="11"/>
        <rFont val="Calibri"/>
        <family val="2"/>
        <scheme val="minor"/>
      </rPr>
      <t xml:space="preserve"> (A)</t>
    </r>
    <r>
      <rPr>
        <sz val="9"/>
        <color theme="0" tint="-0.34998626667073579"/>
        <rFont val="Calibri"/>
        <family val="2"/>
        <scheme val="minor"/>
      </rPr>
      <t xml:space="preserve"> (application de probabilités différenciées selon le revenu, cf. onglet "Paramètres et valeurs")</t>
    </r>
  </si>
  <si>
    <r>
      <t xml:space="preserve">Nombre de logements avec un effet délétère de santé </t>
    </r>
    <r>
      <rPr>
        <u/>
        <sz val="11"/>
        <color theme="0" tint="-0.34998626667073579"/>
        <rFont val="Calibri"/>
        <family val="2"/>
        <scheme val="minor"/>
      </rPr>
      <t>post rénovation</t>
    </r>
    <r>
      <rPr>
        <sz val="11"/>
        <color theme="0" tint="-0.34998626667073579"/>
        <rFont val="Calibri"/>
        <family val="2"/>
        <scheme val="minor"/>
      </rPr>
      <t xml:space="preserve"> (B)</t>
    </r>
  </si>
  <si>
    <t>Nombre de logements auxquels on évite un effet délétère de santé (A - B)</t>
  </si>
  <si>
    <t>Valorisation monétaire des effets délétères de santé évités grâce à la rénovation</t>
  </si>
  <si>
    <r>
      <t>Quantification des logements avec un effet délétère de santé</t>
    </r>
    <r>
      <rPr>
        <b/>
        <u/>
        <sz val="11"/>
        <rFont val="Calibri"/>
        <family val="2"/>
        <scheme val="minor"/>
      </rPr>
      <t/>
    </r>
  </si>
  <si>
    <r>
      <rPr>
        <sz val="11"/>
        <rFont val="Calibri"/>
        <family val="2"/>
        <scheme val="minor"/>
      </rPr>
      <t xml:space="preserve">Nombre de logements avec un effet délétère de santé </t>
    </r>
    <r>
      <rPr>
        <u/>
        <sz val="11"/>
        <rFont val="Calibri"/>
        <family val="2"/>
        <scheme val="minor"/>
      </rPr>
      <t>avant rénovation</t>
    </r>
    <r>
      <rPr>
        <sz val="11"/>
        <rFont val="Calibri"/>
        <family val="2"/>
        <scheme val="minor"/>
      </rPr>
      <t xml:space="preserve"> (A)</t>
    </r>
    <r>
      <rPr>
        <sz val="9"/>
        <color theme="0" tint="-0.34998626667073579"/>
        <rFont val="Calibri"/>
        <family val="2"/>
        <scheme val="minor"/>
      </rPr>
      <t xml:space="preserve"> (application de la probabilité d'1/18, cf. onglet "Paramètres et valeurs")</t>
    </r>
  </si>
  <si>
    <t>Nombre de logements auxquels on évite un effet délétère de santé (A-B)</t>
  </si>
  <si>
    <r>
      <rPr>
        <sz val="11"/>
        <rFont val="Calibri"/>
        <family val="2"/>
        <scheme val="minor"/>
      </rPr>
      <t>Nombre de logements avec un effet délétère de santé</t>
    </r>
    <r>
      <rPr>
        <u/>
        <sz val="11"/>
        <rFont val="Calibri"/>
        <family val="2"/>
        <scheme val="minor"/>
      </rPr>
      <t xml:space="preserve"> avant rénovation</t>
    </r>
    <r>
      <rPr>
        <sz val="11"/>
        <rFont val="Calibri"/>
        <family val="2"/>
        <scheme val="minor"/>
      </rPr>
      <t xml:space="preserve"> (A) </t>
    </r>
    <r>
      <rPr>
        <sz val="9"/>
        <color theme="0" tint="-0.34998626667073579"/>
        <rFont val="Calibri"/>
        <family val="2"/>
        <scheme val="minor"/>
      </rPr>
      <t>(application de probabilités différenciées selon le revenu, cf. onglet "paramètres et valeurs")</t>
    </r>
  </si>
  <si>
    <r>
      <rPr>
        <sz val="11"/>
        <rFont val="Calibri"/>
        <family val="2"/>
        <scheme val="minor"/>
      </rPr>
      <t xml:space="preserve">Nombre de logements avec un effet délétère de santé </t>
    </r>
    <r>
      <rPr>
        <u/>
        <sz val="11"/>
        <rFont val="Calibri"/>
        <family val="2"/>
        <scheme val="minor"/>
      </rPr>
      <t>avant rénovation</t>
    </r>
    <r>
      <rPr>
        <sz val="11"/>
        <rFont val="Calibri"/>
        <family val="2"/>
        <scheme val="minor"/>
      </rPr>
      <t xml:space="preserve"> (A) </t>
    </r>
    <r>
      <rPr>
        <sz val="9"/>
        <color theme="0" tint="-0.34998626667073579"/>
        <rFont val="Calibri"/>
        <family val="2"/>
        <scheme val="minor"/>
      </rPr>
      <t xml:space="preserve"> (application de la probabilité d'1/18, cf. onglet "Paramètres et valeurs retenus")</t>
    </r>
  </si>
  <si>
    <t xml:space="preserve">Paramètres pour l'étape de quantification des logements avec effets délétères sur la santé </t>
  </si>
  <si>
    <t>Paramètres pour l'étape de valorisation monétaire des effets délétères de santé causés par les températures intérieures basses</t>
  </si>
  <si>
    <r>
      <t>Probabilité de survenue d'un effet délétère sur la santé dans les 12 prochains mois</t>
    </r>
    <r>
      <rPr>
        <sz val="11"/>
        <rFont val="Calibri"/>
        <family val="2"/>
        <scheme val="minor"/>
      </rPr>
      <t xml:space="preserve"> (selon le revenu)</t>
    </r>
  </si>
  <si>
    <r>
      <t xml:space="preserve">Coût moyen d'un effet délétère de santé attribuable aux températures intérieures basses </t>
    </r>
    <r>
      <rPr>
        <sz val="11"/>
        <rFont val="Calibri"/>
        <family val="2"/>
        <scheme val="minor"/>
      </rPr>
      <t>(en euros)</t>
    </r>
  </si>
  <si>
    <t>https://www.strategie.gouv.fr/publications/levaluation-socioeconomique-effets-de-sante-projets-dinvestissement-public</t>
  </si>
  <si>
    <r>
      <t xml:space="preserve">Les choix méthodologiques (par ex. ciblage des logements à partir d'un critère de consommation théorique d'énergie 3 usages sans prise en compte du prix de l'énergie de chauffage) sont précisés dans le rapport, dont la lecture est conseillée avant utilisation de l'outil.
</t>
    </r>
    <r>
      <rPr>
        <b/>
        <sz val="11"/>
        <color theme="8"/>
        <rFont val="Calibri"/>
        <family val="2"/>
        <scheme val="minor"/>
      </rPr>
      <t>Pour consulter le rapport: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</si>
</sst>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0.00000"/>
    <numFmt numFmtId="165" formatCode="#,##0.000"/>
    <numFmt numFmtId="166" formatCode="#,##0\ &quot;€&quot;"/>
    <numFmt numFmtId="167" formatCode="0.000"/>
    <numFmt numFmtId="168" formatCode="_-* #,##0\ &quot;€&quot;_-;\-* #,##0\ &quot;€&quot;_-;_-* &quot;-&quot;??\ &quot;€&quot;_-;_-@_-"/>
    <numFmt numFmtId="169" formatCode="0.0%"/>
    <numFmt numFmtId="170" formatCode="0.0"/>
  </numFmts>
  <fonts count="4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1"/>
      <color theme="8"/>
      <name val="Calibri"/>
      <family val="2"/>
      <scheme val="minor"/>
    </font>
    <font>
      <sz val="10"/>
      <name val="Calibri"/>
      <family val="2"/>
      <scheme val="minor"/>
    </font>
    <font>
      <sz val="11"/>
      <name val="Calibri"/>
      <family val="2"/>
      <scheme val="minor"/>
    </font>
    <font>
      <sz val="9"/>
      <color theme="1"/>
      <name val="Calibri"/>
      <family val="2"/>
      <scheme val="minor"/>
    </font>
    <font>
      <sz val="8"/>
      <color rgb="FFFF0000"/>
      <name val="Calibri"/>
      <family val="2"/>
      <scheme val="minor"/>
    </font>
    <font>
      <sz val="11"/>
      <color theme="0" tint="-0.34998626667073579"/>
      <name val="Calibri"/>
      <family val="2"/>
      <scheme val="minor"/>
    </font>
    <font>
      <u/>
      <sz val="11"/>
      <color theme="0" tint="-0.34998626667073579"/>
      <name val="Calibri"/>
      <family val="2"/>
      <scheme val="minor"/>
    </font>
    <font>
      <b/>
      <u/>
      <sz val="11"/>
      <name val="Calibri"/>
      <family val="2"/>
      <scheme val="minor"/>
    </font>
    <font>
      <vertAlign val="superscript"/>
      <sz val="11"/>
      <name val="Calibri"/>
      <family val="2"/>
      <scheme val="minor"/>
    </font>
    <font>
      <sz val="9"/>
      <name val="Calibri"/>
      <family val="2"/>
      <scheme val="minor"/>
    </font>
    <font>
      <vertAlign val="superscript"/>
      <sz val="9"/>
      <name val="Calibri"/>
      <family val="2"/>
      <scheme val="minor"/>
    </font>
    <font>
      <sz val="9"/>
      <color rgb="FFFF0000"/>
      <name val="Calibri"/>
      <family val="2"/>
      <scheme val="minor"/>
    </font>
    <font>
      <sz val="9"/>
      <color theme="0" tint="-0.34998626667073579"/>
      <name val="Calibri"/>
      <family val="2"/>
      <scheme val="minor"/>
    </font>
    <font>
      <vertAlign val="subscript"/>
      <sz val="11"/>
      <name val="Calibri"/>
      <family val="2"/>
      <scheme val="minor"/>
    </font>
    <font>
      <sz val="8"/>
      <color theme="0" tint="-0.34998626667073579"/>
      <name val="Calibri"/>
      <family val="2"/>
      <scheme val="minor"/>
    </font>
    <font>
      <b/>
      <vertAlign val="superscript"/>
      <sz val="11"/>
      <color theme="1"/>
      <name val="Calibri"/>
      <family val="2"/>
      <scheme val="minor"/>
    </font>
    <font>
      <b/>
      <sz val="14"/>
      <color rgb="FF002060"/>
      <name val="Calibri"/>
      <family val="2"/>
      <scheme val="minor"/>
    </font>
    <font>
      <b/>
      <i/>
      <sz val="14"/>
      <color rgb="FF002060"/>
      <name val="Calibri"/>
      <family val="2"/>
      <scheme val="minor"/>
    </font>
    <font>
      <sz val="10"/>
      <color theme="1"/>
      <name val="Calibri"/>
      <family val="2"/>
      <scheme val="minor"/>
    </font>
    <font>
      <sz val="8"/>
      <color theme="0" tint="-0.499984740745262"/>
      <name val="Calibri"/>
      <family val="2"/>
      <scheme val="minor"/>
    </font>
    <font>
      <sz val="10"/>
      <color theme="0" tint="-0.499984740745262"/>
      <name val="Calibri"/>
      <family val="2"/>
      <scheme val="minor"/>
    </font>
    <font>
      <b/>
      <sz val="10"/>
      <color theme="1"/>
      <name val="Calibri"/>
      <family val="2"/>
      <scheme val="minor"/>
    </font>
    <font>
      <b/>
      <sz val="10"/>
      <name val="Calibri"/>
      <family val="2"/>
      <scheme val="minor"/>
    </font>
    <font>
      <i/>
      <sz val="10"/>
      <color theme="1"/>
      <name val="Calibri"/>
      <family val="2"/>
      <scheme val="minor"/>
    </font>
    <font>
      <sz val="11"/>
      <color theme="1"/>
      <name val="Calibri"/>
      <family val="2"/>
      <scheme val="minor"/>
    </font>
    <font>
      <i/>
      <sz val="10"/>
      <name val="Calibri"/>
      <family val="2"/>
      <scheme val="minor"/>
    </font>
    <font>
      <i/>
      <sz val="11"/>
      <color theme="1"/>
      <name val="Calibri"/>
      <family val="2"/>
      <scheme val="minor"/>
    </font>
    <font>
      <sz val="8"/>
      <name val="Calibri"/>
      <family val="2"/>
      <scheme val="minor"/>
    </font>
    <font>
      <i/>
      <sz val="10"/>
      <color theme="0" tint="-0.499984740745262"/>
      <name val="Calibri"/>
      <family val="2"/>
      <scheme val="minor"/>
    </font>
    <font>
      <i/>
      <sz val="9"/>
      <color theme="0" tint="-0.34998626667073579"/>
      <name val="Calibri"/>
      <family val="2"/>
      <scheme val="minor"/>
    </font>
    <font>
      <sz val="11"/>
      <color theme="4"/>
      <name val="Calibri"/>
      <family val="2"/>
      <scheme val="minor"/>
    </font>
    <font>
      <sz val="10"/>
      <color theme="4"/>
      <name val="Calibri"/>
      <family val="2"/>
      <scheme val="minor"/>
    </font>
    <font>
      <sz val="8"/>
      <color theme="4"/>
      <name val="Calibri"/>
      <family val="2"/>
      <scheme val="minor"/>
    </font>
    <font>
      <i/>
      <sz val="10"/>
      <color theme="4"/>
      <name val="Calibri"/>
      <family val="2"/>
      <scheme val="minor"/>
    </font>
    <font>
      <sz val="11"/>
      <color theme="0" tint="-0.499984740745262"/>
      <name val="Calibri"/>
      <family val="2"/>
      <scheme val="minor"/>
    </font>
    <font>
      <b/>
      <sz val="11"/>
      <color theme="0" tint="-0.499984740745262"/>
      <name val="Calibri"/>
      <family val="2"/>
      <scheme val="minor"/>
    </font>
    <font>
      <sz val="9"/>
      <color theme="4"/>
      <name val="Calibri"/>
      <family val="2"/>
      <scheme val="minor"/>
    </font>
    <font>
      <i/>
      <sz val="9"/>
      <color theme="4"/>
      <name val="Calibri"/>
      <family val="2"/>
      <scheme val="minor"/>
    </font>
    <font>
      <i/>
      <sz val="8"/>
      <color theme="0" tint="-0.499984740745262"/>
      <name val="Calibri"/>
      <family val="2"/>
      <scheme val="minor"/>
    </font>
    <font>
      <sz val="10"/>
      <color rgb="FFFF0000"/>
      <name val="Calibri"/>
      <family val="2"/>
      <scheme val="minor"/>
    </font>
    <font>
      <sz val="11"/>
      <color theme="1"/>
      <name val="Arial"/>
      <family val="2"/>
    </font>
    <font>
      <sz val="11"/>
      <color theme="5"/>
      <name val="Calibri"/>
      <family val="2"/>
      <scheme val="minor"/>
    </font>
    <font>
      <u/>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3">
    <xf numFmtId="0" fontId="0" fillId="0" borderId="0"/>
    <xf numFmtId="44" fontId="29" fillId="0" borderId="0" applyFont="0" applyFill="0" applyBorder="0" applyAlignment="0" applyProtection="0"/>
    <xf numFmtId="0" fontId="48" fillId="0" borderId="0" applyNumberFormat="0" applyFill="0" applyBorder="0" applyAlignment="0" applyProtection="0"/>
  </cellStyleXfs>
  <cellXfs count="366">
    <xf numFmtId="0" fontId="0" fillId="0" borderId="0" xfId="0"/>
    <xf numFmtId="0" fontId="1" fillId="0" borderId="0" xfId="0" applyFont="1"/>
    <xf numFmtId="0" fontId="0" fillId="0" borderId="0" xfId="0" applyFill="1" applyBorder="1"/>
    <xf numFmtId="0" fontId="0" fillId="0" borderId="0" xfId="0" applyFill="1"/>
    <xf numFmtId="0" fontId="0" fillId="0" borderId="0" xfId="0" applyFill="1" applyBorder="1" applyAlignment="1">
      <alignment wrapText="1"/>
    </xf>
    <xf numFmtId="0" fontId="2" fillId="0" borderId="0" xfId="0" applyFont="1" applyFill="1" applyBorder="1" applyAlignment="1"/>
    <xf numFmtId="0" fontId="0" fillId="0" borderId="0" xfId="0" applyFill="1" applyBorder="1" applyAlignment="1"/>
    <xf numFmtId="0" fontId="7" fillId="0" borderId="0" xfId="0" applyFont="1" applyFill="1" applyBorder="1" applyAlignment="1">
      <alignment wrapText="1"/>
    </xf>
    <xf numFmtId="0" fontId="4" fillId="0" borderId="0" xfId="0" applyFont="1" applyFill="1" applyBorder="1" applyAlignment="1">
      <alignment wrapText="1"/>
    </xf>
    <xf numFmtId="0" fontId="0" fillId="0" borderId="0" xfId="0" applyProtection="1">
      <protection locked="0"/>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8" fillId="0" borderId="0" xfId="0" applyFont="1" applyAlignment="1" applyProtection="1">
      <alignment horizontal="left"/>
      <protection locked="0"/>
    </xf>
    <xf numFmtId="0" fontId="4" fillId="0" borderId="0" xfId="0" applyFont="1" applyFill="1" applyBorder="1" applyAlignment="1" applyProtection="1">
      <protection locked="0"/>
    </xf>
    <xf numFmtId="0" fontId="9" fillId="0" borderId="1" xfId="0" applyFont="1" applyBorder="1" applyAlignment="1" applyProtection="1">
      <protection locked="0"/>
    </xf>
    <xf numFmtId="0" fontId="7" fillId="0" borderId="1" xfId="0" applyFont="1" applyBorder="1" applyAlignment="1" applyProtection="1">
      <alignment horizontal="center"/>
      <protection locked="0"/>
    </xf>
    <xf numFmtId="0" fontId="10" fillId="0" borderId="1"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8" fillId="0" borderId="0" xfId="0" applyFont="1" applyAlignment="1" applyProtection="1">
      <protection locked="0"/>
    </xf>
    <xf numFmtId="0" fontId="0" fillId="0" borderId="1" xfId="0" applyBorder="1" applyAlignment="1" applyProtection="1">
      <protection locked="0"/>
    </xf>
    <xf numFmtId="0" fontId="0" fillId="0" borderId="1" xfId="0" applyBorder="1" applyAlignment="1" applyProtection="1">
      <alignment horizontal="right"/>
      <protection locked="0"/>
    </xf>
    <xf numFmtId="0" fontId="39" fillId="0" borderId="1" xfId="0" applyFont="1" applyBorder="1" applyAlignment="1" applyProtection="1">
      <alignment horizontal="right"/>
      <protection locked="0"/>
    </xf>
    <xf numFmtId="0" fontId="39" fillId="0" borderId="0" xfId="0" applyFont="1" applyProtection="1">
      <protection locked="0"/>
    </xf>
    <xf numFmtId="0" fontId="37" fillId="0" borderId="1" xfId="0" applyFont="1" applyBorder="1" applyAlignment="1" applyProtection="1">
      <alignment horizontal="right"/>
      <protection locked="0"/>
    </xf>
    <xf numFmtId="4" fontId="0" fillId="0" borderId="1" xfId="0" applyNumberFormat="1" applyBorder="1" applyAlignment="1" applyProtection="1">
      <alignment horizontal="center" vertical="center"/>
    </xf>
    <xf numFmtId="2" fontId="10" fillId="0" borderId="1" xfId="0" applyNumberFormat="1" applyFont="1" applyBorder="1" applyAlignment="1" applyProtection="1">
      <alignment horizontal="center" vertical="center"/>
    </xf>
    <xf numFmtId="2" fontId="7" fillId="0" borderId="1" xfId="0" applyNumberFormat="1" applyFont="1" applyBorder="1" applyAlignment="1" applyProtection="1">
      <alignment horizontal="center" vertical="center"/>
    </xf>
    <xf numFmtId="3" fontId="0" fillId="0" borderId="1" xfId="0" applyNumberFormat="1" applyBorder="1" applyAlignment="1" applyProtection="1">
      <alignment horizontal="center" vertical="center"/>
    </xf>
    <xf numFmtId="3" fontId="2" fillId="4" borderId="1" xfId="0" applyNumberFormat="1" applyFont="1" applyFill="1" applyBorder="1" applyAlignment="1" applyProtection="1">
      <alignment horizontal="center" vertical="center"/>
    </xf>
    <xf numFmtId="3" fontId="39" fillId="0" borderId="1" xfId="0" applyNumberFormat="1" applyFont="1" applyBorder="1" applyAlignment="1" applyProtection="1">
      <alignment horizontal="center" vertical="center"/>
    </xf>
    <xf numFmtId="3" fontId="37" fillId="0" borderId="1" xfId="0" applyNumberFormat="1" applyFont="1" applyFill="1" applyBorder="1" applyAlignment="1" applyProtection="1">
      <alignment horizontal="center" vertical="center"/>
    </xf>
    <xf numFmtId="0" fontId="0" fillId="0" borderId="0" xfId="0" applyBorder="1" applyProtection="1">
      <protection locked="0"/>
    </xf>
    <xf numFmtId="0" fontId="1" fillId="0" borderId="1" xfId="0" applyFont="1" applyBorder="1" applyAlignment="1" applyProtection="1">
      <protection locked="0"/>
    </xf>
    <xf numFmtId="0" fontId="8" fillId="0" borderId="0" xfId="0" applyFont="1" applyBorder="1" applyAlignment="1" applyProtection="1">
      <protection locked="0"/>
    </xf>
    <xf numFmtId="4" fontId="0" fillId="0" borderId="1" xfId="0" applyNumberFormat="1" applyBorder="1" applyAlignment="1" applyProtection="1">
      <alignment horizontal="center"/>
    </xf>
    <xf numFmtId="4" fontId="10" fillId="0" borderId="1" xfId="0" applyNumberFormat="1" applyFont="1" applyBorder="1" applyAlignment="1" applyProtection="1">
      <alignment horizontal="center"/>
    </xf>
    <xf numFmtId="4" fontId="7" fillId="0" borderId="1" xfId="0" applyNumberFormat="1" applyFont="1" applyBorder="1" applyAlignment="1" applyProtection="1">
      <alignment horizontal="center"/>
    </xf>
    <xf numFmtId="3" fontId="0" fillId="0" borderId="1" xfId="0" applyNumberFormat="1" applyBorder="1" applyAlignment="1" applyProtection="1">
      <alignment horizontal="center"/>
    </xf>
    <xf numFmtId="3" fontId="2" fillId="4" borderId="1" xfId="0" applyNumberFormat="1" applyFont="1" applyFill="1" applyBorder="1" applyAlignment="1" applyProtection="1">
      <alignment horizontal="center"/>
    </xf>
    <xf numFmtId="3" fontId="39" fillId="0" borderId="1" xfId="0" applyNumberFormat="1" applyFont="1" applyBorder="1" applyAlignment="1" applyProtection="1">
      <alignment horizontal="center"/>
    </xf>
    <xf numFmtId="3" fontId="37" fillId="0" borderId="1" xfId="0" applyNumberFormat="1" applyFont="1" applyFill="1" applyBorder="1" applyAlignment="1" applyProtection="1">
      <alignment horizontal="center"/>
    </xf>
    <xf numFmtId="0" fontId="2" fillId="0" borderId="0" xfId="0" applyFont="1" applyFill="1" applyBorder="1" applyAlignment="1" applyProtection="1">
      <protection locked="0"/>
    </xf>
    <xf numFmtId="0" fontId="0" fillId="0" borderId="0" xfId="0" applyFill="1" applyBorder="1" applyProtection="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0" xfId="0" applyFont="1" applyFill="1" applyBorder="1" applyAlignment="1" applyProtection="1">
      <alignment horizontal="left"/>
      <protection locked="0"/>
    </xf>
    <xf numFmtId="0" fontId="19" fillId="0" borderId="1" xfId="0" applyFont="1" applyBorder="1" applyAlignment="1" applyProtection="1">
      <alignment vertical="center" wrapText="1"/>
      <protection locked="0"/>
    </xf>
    <xf numFmtId="0" fontId="4" fillId="0" borderId="1" xfId="0" applyFont="1" applyBorder="1" applyAlignment="1" applyProtection="1">
      <alignment horizontal="left" vertical="center"/>
      <protection locked="0"/>
    </xf>
    <xf numFmtId="0" fontId="7"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0"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3" fontId="2"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8" fillId="0" borderId="0" xfId="0" applyFont="1" applyProtection="1">
      <protection locked="0"/>
    </xf>
    <xf numFmtId="3" fontId="0" fillId="0" borderId="0" xfId="0" applyNumberFormat="1" applyFill="1" applyBorder="1" applyAlignment="1" applyProtection="1">
      <alignment wrapText="1"/>
      <protection locked="0"/>
    </xf>
    <xf numFmtId="0" fontId="0" fillId="0" borderId="0" xfId="0" applyFill="1" applyProtection="1">
      <protection locked="0"/>
    </xf>
    <xf numFmtId="0" fontId="14" fillId="0" borderId="0" xfId="0" applyFont="1" applyFill="1" applyBorder="1" applyAlignment="1" applyProtection="1">
      <protection locked="0"/>
    </xf>
    <xf numFmtId="4" fontId="7" fillId="0"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1" fillId="0" borderId="2" xfId="0" applyFont="1" applyBorder="1" applyAlignment="1" applyProtection="1">
      <protection locked="0"/>
    </xf>
    <xf numFmtId="4" fontId="0" fillId="0" borderId="1" xfId="0" applyNumberFormat="1" applyFill="1" applyBorder="1" applyAlignment="1" applyProtection="1">
      <alignment horizontal="center" vertical="center"/>
    </xf>
    <xf numFmtId="0" fontId="4" fillId="0" borderId="0" xfId="0" applyFont="1" applyProtection="1">
      <protection locked="0"/>
    </xf>
    <xf numFmtId="0" fontId="2" fillId="2"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2" fontId="0" fillId="0" borderId="0" xfId="0" applyNumberFormat="1" applyBorder="1" applyAlignment="1" applyProtection="1">
      <alignment horizontal="center" vertical="center" wrapText="1"/>
      <protection locked="0"/>
    </xf>
    <xf numFmtId="164" fontId="0" fillId="0" borderId="0" xfId="0" applyNumberForma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2" fontId="2" fillId="2" borderId="1" xfId="0" applyNumberFormat="1" applyFont="1" applyFill="1" applyBorder="1" applyAlignment="1" applyProtection="1">
      <alignment horizontal="center" vertical="center" wrapText="1"/>
      <protection locked="0"/>
    </xf>
    <xf numFmtId="2" fontId="7" fillId="0" borderId="1" xfId="0" applyNumberFormat="1" applyFont="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1" fillId="0" borderId="0" xfId="0" applyFont="1" applyProtection="1">
      <protection locked="0"/>
    </xf>
    <xf numFmtId="0" fontId="7" fillId="0" borderId="1" xfId="0" applyFont="1" applyBorder="1" applyProtection="1">
      <protection locked="0"/>
    </xf>
    <xf numFmtId="0" fontId="40"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3" fontId="7" fillId="0" borderId="0" xfId="0" applyNumberFormat="1" applyFont="1" applyFill="1" applyBorder="1" applyAlignment="1" applyProtection="1">
      <alignment horizontal="center" vertical="center"/>
      <protection locked="0"/>
    </xf>
    <xf numFmtId="0" fontId="37" fillId="0" borderId="1"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2" fillId="0" borderId="0" xfId="0" applyFont="1" applyFill="1" applyProtection="1">
      <protection locked="0"/>
    </xf>
    <xf numFmtId="3" fontId="7" fillId="0" borderId="1" xfId="0" applyNumberFormat="1" applyFont="1" applyBorder="1" applyAlignment="1" applyProtection="1">
      <alignment horizontal="center" vertical="center"/>
    </xf>
    <xf numFmtId="3" fontId="37" fillId="0" borderId="1" xfId="0" applyNumberFormat="1" applyFont="1" applyBorder="1" applyAlignment="1" applyProtection="1">
      <alignment horizontal="center" vertical="center"/>
    </xf>
    <xf numFmtId="0" fontId="41" fillId="0" borderId="0" xfId="0" applyFont="1" applyAlignment="1" applyProtection="1">
      <alignment horizontal="center"/>
      <protection locked="0"/>
    </xf>
    <xf numFmtId="0" fontId="0" fillId="0" borderId="0" xfId="0" applyAlignment="1" applyProtection="1">
      <alignment horizontal="center"/>
      <protection locked="0"/>
    </xf>
    <xf numFmtId="0" fontId="39" fillId="0" borderId="0" xfId="0" applyFont="1" applyAlignment="1" applyProtection="1">
      <alignment horizontal="center"/>
      <protection locked="0"/>
    </xf>
    <xf numFmtId="0" fontId="35" fillId="0" borderId="0" xfId="0" applyFont="1" applyAlignment="1" applyProtection="1">
      <alignment horizontal="center"/>
      <protection locked="0"/>
    </xf>
    <xf numFmtId="0" fontId="26" fillId="0" borderId="27" xfId="0" applyFont="1" applyBorder="1" applyProtection="1">
      <protection locked="0"/>
    </xf>
    <xf numFmtId="0" fontId="0" fillId="0" borderId="28" xfId="0" applyBorder="1" applyProtection="1">
      <protection locked="0"/>
    </xf>
    <xf numFmtId="0" fontId="23" fillId="0" borderId="29" xfId="0" applyFont="1" applyBorder="1" applyProtection="1">
      <protection locked="0"/>
    </xf>
    <xf numFmtId="0" fontId="6" fillId="0" borderId="27" xfId="0" applyFont="1" applyBorder="1" applyProtection="1">
      <protection locked="0"/>
    </xf>
    <xf numFmtId="166" fontId="23" fillId="0" borderId="28" xfId="0" applyNumberFormat="1" applyFont="1" applyBorder="1" applyAlignment="1" applyProtection="1">
      <alignment vertical="center"/>
      <protection locked="0"/>
    </xf>
    <xf numFmtId="0" fontId="24" fillId="0" borderId="29" xfId="0" applyFont="1" applyBorder="1" applyAlignment="1" applyProtection="1">
      <alignment horizontal="left" vertical="center" wrapText="1"/>
      <protection locked="0"/>
    </xf>
    <xf numFmtId="49" fontId="6" fillId="0" borderId="30" xfId="0" applyNumberFormat="1" applyFont="1" applyFill="1" applyBorder="1" applyAlignment="1" applyProtection="1">
      <alignment horizontal="left" vertical="center"/>
      <protection locked="0"/>
    </xf>
    <xf numFmtId="166" fontId="23" fillId="0" borderId="0" xfId="0" applyNumberFormat="1" applyFont="1" applyBorder="1" applyAlignment="1" applyProtection="1">
      <alignment vertical="center"/>
      <protection locked="0"/>
    </xf>
    <xf numFmtId="0" fontId="24" fillId="0" borderId="31" xfId="0" applyFont="1" applyBorder="1" applyAlignment="1" applyProtection="1">
      <alignment horizontal="left" vertical="center" wrapText="1"/>
      <protection locked="0"/>
    </xf>
    <xf numFmtId="49" fontId="6" fillId="0" borderId="32" xfId="0" applyNumberFormat="1" applyFont="1" applyFill="1" applyBorder="1" applyAlignment="1" applyProtection="1">
      <alignment horizontal="left" vertical="center"/>
      <protection locked="0"/>
    </xf>
    <xf numFmtId="169" fontId="23" fillId="0" borderId="33" xfId="0" applyNumberFormat="1" applyFont="1" applyFill="1" applyBorder="1" applyAlignment="1" applyProtection="1">
      <alignment vertical="center"/>
      <protection locked="0"/>
    </xf>
    <xf numFmtId="0" fontId="24" fillId="0" borderId="34" xfId="0" applyFont="1" applyBorder="1" applyAlignment="1" applyProtection="1">
      <alignment horizontal="left" vertical="center" wrapText="1"/>
      <protection locked="0"/>
    </xf>
    <xf numFmtId="0" fontId="35" fillId="0" borderId="0" xfId="0" applyFont="1" applyProtection="1">
      <protection locked="0"/>
    </xf>
    <xf numFmtId="0" fontId="26" fillId="0" borderId="0" xfId="0" applyFont="1" applyFill="1" applyBorder="1" applyAlignment="1" applyProtection="1">
      <alignment vertical="center"/>
      <protection locked="0"/>
    </xf>
    <xf numFmtId="49" fontId="44" fillId="0" borderId="0" xfId="0" applyNumberFormat="1" applyFont="1" applyFill="1" applyBorder="1" applyAlignment="1" applyProtection="1">
      <alignment horizontal="left" vertical="center"/>
      <protection locked="0"/>
    </xf>
    <xf numFmtId="170" fontId="44" fillId="0" borderId="0" xfId="0" applyNumberFormat="1" applyFont="1" applyFill="1" applyBorder="1" applyAlignment="1" applyProtection="1">
      <alignment vertical="center"/>
      <protection locked="0"/>
    </xf>
    <xf numFmtId="0" fontId="9" fillId="0" borderId="0" xfId="0" applyFont="1" applyBorder="1" applyAlignment="1" applyProtection="1">
      <alignment horizontal="left" vertical="center" wrapText="1"/>
      <protection locked="0"/>
    </xf>
    <xf numFmtId="0" fontId="26" fillId="0" borderId="0" xfId="0" applyFont="1" applyFill="1" applyBorder="1" applyAlignment="1" applyProtection="1">
      <protection locked="0"/>
    </xf>
    <xf numFmtId="49" fontId="27" fillId="0" borderId="24" xfId="0" applyNumberFormat="1"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16"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49" fontId="27" fillId="5" borderId="22" xfId="0" applyNumberFormat="1" applyFont="1" applyFill="1" applyBorder="1" applyAlignment="1" applyProtection="1">
      <alignment horizontal="left"/>
      <protection locked="0"/>
    </xf>
    <xf numFmtId="0" fontId="23" fillId="5" borderId="15" xfId="0" applyFont="1" applyFill="1" applyBorder="1" applyAlignment="1" applyProtection="1">
      <alignment horizontal="center"/>
      <protection locked="0"/>
    </xf>
    <xf numFmtId="167" fontId="6" fillId="5" borderId="1" xfId="0" applyNumberFormat="1" applyFont="1" applyFill="1" applyBorder="1" applyAlignment="1" applyProtection="1">
      <alignment horizontal="center"/>
      <protection locked="0"/>
    </xf>
    <xf numFmtId="2" fontId="23" fillId="5" borderId="1" xfId="0" applyNumberFormat="1" applyFont="1" applyFill="1" applyBorder="1" applyAlignment="1" applyProtection="1">
      <alignment horizontal="center"/>
      <protection locked="0"/>
    </xf>
    <xf numFmtId="2" fontId="6" fillId="5" borderId="1" xfId="0" applyNumberFormat="1" applyFont="1" applyFill="1" applyBorder="1" applyAlignment="1" applyProtection="1">
      <alignment horizontal="center"/>
      <protection locked="0"/>
    </xf>
    <xf numFmtId="4" fontId="6" fillId="5" borderId="1" xfId="0" applyNumberFormat="1" applyFont="1" applyFill="1" applyBorder="1" applyAlignment="1" applyProtection="1">
      <alignment horizontal="center"/>
      <protection locked="0"/>
    </xf>
    <xf numFmtId="4" fontId="6" fillId="5" borderId="16" xfId="0" applyNumberFormat="1" applyFont="1" applyFill="1" applyBorder="1" applyAlignment="1" applyProtection="1">
      <alignment horizontal="center"/>
      <protection locked="0"/>
    </xf>
    <xf numFmtId="49" fontId="24" fillId="0" borderId="22" xfId="0" applyNumberFormat="1" applyFont="1" applyFill="1" applyBorder="1" applyAlignment="1" applyProtection="1">
      <alignment horizontal="left" vertical="center" wrapText="1"/>
      <protection locked="0"/>
    </xf>
    <xf numFmtId="0" fontId="24" fillId="0" borderId="15"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166" fontId="24" fillId="0" borderId="16" xfId="0" applyNumberFormat="1"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166" fontId="37" fillId="0" borderId="16" xfId="0" applyNumberFormat="1" applyFont="1" applyFill="1" applyBorder="1" applyAlignment="1" applyProtection="1">
      <alignment horizontal="center" vertical="center" wrapText="1"/>
      <protection locked="0"/>
    </xf>
    <xf numFmtId="166" fontId="24" fillId="0" borderId="15" xfId="0" applyNumberFormat="1" applyFont="1" applyFill="1" applyBorder="1" applyAlignment="1" applyProtection="1">
      <alignment horizontal="center" vertical="center" wrapText="1"/>
      <protection locked="0"/>
    </xf>
    <xf numFmtId="166" fontId="24" fillId="0" borderId="2" xfId="0"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166" fontId="41" fillId="0" borderId="1" xfId="0" applyNumberFormat="1" applyFont="1" applyFill="1" applyBorder="1" applyAlignment="1" applyProtection="1">
      <alignment horizontal="center" vertical="center" wrapText="1"/>
      <protection locked="0"/>
    </xf>
    <xf numFmtId="49" fontId="30" fillId="0" borderId="22" xfId="0" applyNumberFormat="1" applyFont="1" applyFill="1" applyBorder="1" applyAlignment="1" applyProtection="1">
      <alignment horizontal="left"/>
      <protection locked="0"/>
    </xf>
    <xf numFmtId="0" fontId="30" fillId="0" borderId="15" xfId="0" applyFont="1" applyFill="1" applyBorder="1" applyAlignment="1" applyProtection="1">
      <alignment horizontal="center"/>
      <protection locked="0"/>
    </xf>
    <xf numFmtId="167" fontId="28" fillId="0" borderId="1" xfId="0" applyNumberFormat="1" applyFont="1" applyFill="1" applyBorder="1" applyAlignment="1" applyProtection="1">
      <alignment horizontal="center"/>
      <protection locked="0"/>
    </xf>
    <xf numFmtId="2" fontId="28" fillId="0" borderId="1" xfId="0" applyNumberFormat="1" applyFont="1" applyFill="1" applyBorder="1" applyAlignment="1" applyProtection="1">
      <alignment horizontal="center"/>
      <protection locked="0"/>
    </xf>
    <xf numFmtId="4" fontId="30" fillId="0" borderId="1" xfId="0" applyNumberFormat="1" applyFont="1" applyFill="1" applyBorder="1" applyAlignment="1" applyProtection="1">
      <alignment horizontal="center"/>
      <protection locked="0"/>
    </xf>
    <xf numFmtId="4" fontId="30" fillId="0" borderId="16" xfId="0" applyNumberFormat="1" applyFont="1" applyFill="1" applyBorder="1" applyAlignment="1" applyProtection="1">
      <alignment horizontal="center"/>
      <protection locked="0"/>
    </xf>
    <xf numFmtId="0" fontId="31" fillId="0" borderId="0" xfId="0" applyFont="1" applyFill="1" applyProtection="1">
      <protection locked="0"/>
    </xf>
    <xf numFmtId="166" fontId="24" fillId="0" borderId="1"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left"/>
      <protection locked="0"/>
    </xf>
    <xf numFmtId="0" fontId="25" fillId="3" borderId="15" xfId="0" applyFont="1" applyFill="1" applyBorder="1" applyAlignment="1" applyProtection="1">
      <alignment horizontal="left" vertical="center" wrapText="1"/>
      <protection locked="0"/>
    </xf>
    <xf numFmtId="4" fontId="27" fillId="3" borderId="1" xfId="0" applyNumberFormat="1" applyFont="1" applyFill="1" applyBorder="1" applyAlignment="1" applyProtection="1">
      <alignment horizontal="center" vertical="center" wrapText="1"/>
      <protection locked="0"/>
    </xf>
    <xf numFmtId="166" fontId="6" fillId="3" borderId="15" xfId="0" applyNumberFormat="1" applyFont="1" applyFill="1" applyBorder="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166" fontId="24" fillId="0" borderId="18" xfId="0" applyNumberFormat="1" applyFont="1" applyBorder="1" applyAlignment="1" applyProtection="1">
      <alignment horizontal="center" vertical="center" wrapText="1"/>
      <protection locked="0"/>
    </xf>
    <xf numFmtId="166" fontId="24" fillId="0" borderId="19" xfId="0" applyNumberFormat="1" applyFont="1" applyBorder="1" applyAlignment="1" applyProtection="1">
      <alignment horizontal="center" vertical="center" wrapText="1"/>
      <protection locked="0"/>
    </xf>
    <xf numFmtId="166" fontId="37" fillId="0" borderId="19" xfId="0" applyNumberFormat="1" applyFont="1" applyBorder="1" applyAlignment="1" applyProtection="1">
      <alignment horizontal="center" vertical="center" wrapText="1"/>
      <protection locked="0"/>
    </xf>
    <xf numFmtId="166" fontId="24" fillId="0" borderId="17" xfId="0" applyNumberFormat="1" applyFont="1" applyBorder="1" applyAlignment="1" applyProtection="1">
      <alignment horizontal="center" vertical="center" wrapText="1"/>
      <protection locked="0"/>
    </xf>
    <xf numFmtId="0" fontId="24" fillId="0" borderId="35" xfId="0" applyFont="1" applyBorder="1" applyAlignment="1" applyProtection="1">
      <alignment horizontal="center" vertical="center" wrapText="1"/>
      <protection locked="0"/>
    </xf>
    <xf numFmtId="0" fontId="41" fillId="0" borderId="18"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49" fontId="24" fillId="0" borderId="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166" fontId="24" fillId="0" borderId="0" xfId="0" applyNumberFormat="1" applyFont="1" applyBorder="1" applyAlignment="1" applyProtection="1">
      <alignment horizontal="right" vertical="center" wrapText="1"/>
      <protection locked="0"/>
    </xf>
    <xf numFmtId="166" fontId="37" fillId="0" borderId="0" xfId="0" applyNumberFormat="1" applyFont="1" applyBorder="1" applyAlignment="1" applyProtection="1">
      <alignment horizontal="right" vertical="center" wrapText="1"/>
      <protection locked="0"/>
    </xf>
    <xf numFmtId="0" fontId="41" fillId="0" borderId="0" xfId="0" applyFont="1" applyAlignment="1" applyProtection="1">
      <alignment horizontal="center" vertical="center" wrapText="1"/>
      <protection locked="0"/>
    </xf>
    <xf numFmtId="166" fontId="0" fillId="0" borderId="0" xfId="0" applyNumberFormat="1" applyProtection="1">
      <protection locked="0"/>
    </xf>
    <xf numFmtId="166" fontId="0" fillId="0" borderId="0" xfId="0" applyNumberFormat="1" applyFill="1" applyProtection="1">
      <protection locked="0"/>
    </xf>
    <xf numFmtId="168" fontId="0" fillId="0" borderId="0" xfId="0" applyNumberFormat="1" applyFill="1" applyProtection="1">
      <protection locked="0"/>
    </xf>
    <xf numFmtId="4" fontId="6" fillId="5" borderId="16" xfId="0" applyNumberFormat="1" applyFont="1" applyFill="1" applyBorder="1" applyAlignment="1" applyProtection="1">
      <alignment horizontal="center"/>
    </xf>
    <xf numFmtId="166" fontId="26" fillId="5" borderId="4" xfId="0" applyNumberFormat="1" applyFont="1" applyFill="1" applyBorder="1" applyAlignment="1" applyProtection="1">
      <alignment horizontal="center"/>
    </xf>
    <xf numFmtId="166" fontId="25" fillId="5" borderId="16" xfId="0" applyNumberFormat="1" applyFont="1" applyFill="1" applyBorder="1" applyAlignment="1" applyProtection="1">
      <alignment horizontal="center"/>
    </xf>
    <xf numFmtId="168" fontId="27" fillId="5" borderId="1" xfId="1" applyNumberFormat="1" applyFont="1" applyFill="1" applyBorder="1" applyAlignment="1" applyProtection="1">
      <alignment horizontal="center"/>
    </xf>
    <xf numFmtId="166" fontId="36" fillId="5" borderId="16" xfId="0" applyNumberFormat="1" applyFont="1" applyFill="1" applyBorder="1" applyAlignment="1" applyProtection="1">
      <alignment horizontal="center"/>
    </xf>
    <xf numFmtId="166" fontId="6" fillId="5" borderId="15" xfId="0" applyNumberFormat="1" applyFont="1" applyFill="1" applyBorder="1" applyAlignment="1" applyProtection="1">
      <alignment horizontal="center"/>
    </xf>
    <xf numFmtId="166" fontId="27" fillId="5" borderId="2" xfId="0" applyNumberFormat="1" applyFont="1" applyFill="1" applyBorder="1" applyAlignment="1" applyProtection="1">
      <alignment horizontal="center"/>
    </xf>
    <xf numFmtId="166" fontId="26" fillId="5" borderId="15" xfId="0" applyNumberFormat="1" applyFont="1" applyFill="1" applyBorder="1" applyAlignment="1" applyProtection="1">
      <alignment horizontal="center"/>
    </xf>
    <xf numFmtId="166" fontId="25" fillId="5" borderId="2" xfId="0" applyNumberFormat="1" applyFont="1" applyFill="1" applyBorder="1" applyAlignment="1" applyProtection="1">
      <alignment horizontal="center"/>
    </xf>
    <xf numFmtId="166" fontId="41" fillId="5" borderId="1" xfId="0" applyNumberFormat="1" applyFont="1" applyFill="1" applyBorder="1" applyAlignment="1" applyProtection="1">
      <alignment horizontal="center"/>
    </xf>
    <xf numFmtId="166" fontId="41" fillId="5" borderId="16" xfId="0" applyNumberFormat="1" applyFont="1" applyFill="1" applyBorder="1" applyAlignment="1" applyProtection="1">
      <alignment horizontal="center"/>
    </xf>
    <xf numFmtId="2" fontId="6" fillId="5" borderId="1" xfId="0" applyNumberFormat="1" applyFont="1" applyFill="1" applyBorder="1" applyAlignment="1" applyProtection="1">
      <alignment horizontal="center"/>
    </xf>
    <xf numFmtId="166" fontId="27" fillId="5" borderId="4" xfId="0" applyNumberFormat="1" applyFont="1" applyFill="1" applyBorder="1" applyAlignment="1" applyProtection="1">
      <alignment horizontal="center"/>
    </xf>
    <xf numFmtId="166" fontId="27" fillId="5" borderId="16" xfId="0" applyNumberFormat="1" applyFont="1" applyFill="1" applyBorder="1" applyAlignment="1" applyProtection="1">
      <alignment horizontal="center"/>
    </xf>
    <xf numFmtId="167" fontId="23" fillId="5" borderId="1" xfId="0" applyNumberFormat="1" applyFont="1" applyFill="1" applyBorder="1" applyAlignment="1" applyProtection="1">
      <alignment horizontal="center"/>
    </xf>
    <xf numFmtId="2" fontId="23" fillId="5" borderId="1" xfId="0" applyNumberFormat="1" applyFont="1" applyFill="1" applyBorder="1" applyAlignment="1" applyProtection="1">
      <alignment horizontal="center"/>
    </xf>
    <xf numFmtId="166" fontId="27" fillId="5" borderId="15" xfId="0" applyNumberFormat="1" applyFont="1" applyFill="1" applyBorder="1" applyAlignment="1" applyProtection="1">
      <alignment horizontal="center"/>
    </xf>
    <xf numFmtId="166" fontId="28" fillId="0" borderId="4" xfId="0" applyNumberFormat="1" applyFont="1" applyFill="1" applyBorder="1" applyAlignment="1" applyProtection="1">
      <alignment horizontal="center"/>
    </xf>
    <xf numFmtId="166" fontId="33" fillId="0" borderId="16" xfId="0" applyNumberFormat="1" applyFont="1" applyFill="1" applyBorder="1" applyAlignment="1" applyProtection="1">
      <alignment horizontal="center"/>
    </xf>
    <xf numFmtId="166" fontId="30" fillId="0" borderId="16" xfId="0" applyNumberFormat="1" applyFont="1" applyFill="1" applyBorder="1" applyAlignment="1" applyProtection="1">
      <alignment horizontal="center"/>
    </xf>
    <xf numFmtId="166" fontId="38" fillId="0" borderId="16" xfId="0" applyNumberFormat="1" applyFont="1" applyFill="1" applyBorder="1" applyAlignment="1" applyProtection="1">
      <alignment horizontal="center"/>
    </xf>
    <xf numFmtId="166" fontId="30" fillId="0" borderId="1" xfId="0" applyNumberFormat="1" applyFont="1" applyFill="1" applyBorder="1" applyAlignment="1" applyProtection="1">
      <alignment horizontal="center"/>
    </xf>
    <xf numFmtId="166" fontId="30" fillId="0" borderId="2" xfId="0" applyNumberFormat="1" applyFont="1" applyFill="1" applyBorder="1" applyAlignment="1" applyProtection="1">
      <alignment horizontal="center"/>
    </xf>
    <xf numFmtId="166" fontId="28" fillId="0" borderId="15" xfId="0" applyNumberFormat="1" applyFont="1" applyFill="1" applyBorder="1" applyAlignment="1" applyProtection="1">
      <alignment horizontal="center"/>
    </xf>
    <xf numFmtId="166" fontId="33" fillId="0" borderId="2" xfId="0" applyNumberFormat="1" applyFont="1" applyFill="1" applyBorder="1" applyAlignment="1" applyProtection="1">
      <alignment horizontal="center"/>
    </xf>
    <xf numFmtId="166" fontId="42" fillId="0" borderId="1" xfId="0" applyNumberFormat="1" applyFont="1" applyFill="1" applyBorder="1" applyAlignment="1" applyProtection="1">
      <alignment horizontal="center"/>
    </xf>
    <xf numFmtId="166" fontId="42" fillId="0" borderId="16" xfId="0" applyNumberFormat="1" applyFont="1" applyFill="1" applyBorder="1" applyAlignment="1" applyProtection="1">
      <alignment horizontal="center"/>
    </xf>
    <xf numFmtId="2" fontId="28" fillId="0" borderId="1" xfId="0" applyNumberFormat="1" applyFont="1" applyFill="1" applyBorder="1" applyAlignment="1" applyProtection="1">
      <alignment horizontal="center"/>
    </xf>
    <xf numFmtId="165" fontId="27" fillId="3" borderId="1" xfId="0" applyNumberFormat="1" applyFont="1" applyFill="1" applyBorder="1" applyAlignment="1" applyProtection="1">
      <alignment horizontal="center" vertical="center" wrapText="1"/>
    </xf>
    <xf numFmtId="4" fontId="27" fillId="3" borderId="1" xfId="0" applyNumberFormat="1" applyFont="1" applyFill="1" applyBorder="1" applyAlignment="1" applyProtection="1">
      <alignment horizontal="center" vertical="center" wrapText="1"/>
    </xf>
    <xf numFmtId="4" fontId="6" fillId="3" borderId="1" xfId="0" applyNumberFormat="1" applyFont="1" applyFill="1" applyBorder="1" applyAlignment="1" applyProtection="1">
      <alignment horizontal="center" vertical="center" wrapText="1"/>
    </xf>
    <xf numFmtId="4" fontId="6" fillId="3" borderId="16" xfId="0" applyNumberFormat="1" applyFont="1" applyFill="1" applyBorder="1" applyAlignment="1" applyProtection="1">
      <alignment horizontal="center" vertical="center" wrapText="1"/>
    </xf>
    <xf numFmtId="166" fontId="25" fillId="3" borderId="16" xfId="0" applyNumberFormat="1" applyFont="1" applyFill="1" applyBorder="1" applyAlignment="1" applyProtection="1">
      <alignment horizontal="center" vertical="center" wrapText="1"/>
    </xf>
    <xf numFmtId="166" fontId="36" fillId="3" borderId="16" xfId="0" applyNumberFormat="1" applyFont="1" applyFill="1" applyBorder="1" applyAlignment="1" applyProtection="1">
      <alignment horizontal="center" vertical="center" wrapText="1"/>
    </xf>
    <xf numFmtId="166" fontId="27" fillId="3" borderId="2" xfId="0" applyNumberFormat="1" applyFont="1" applyFill="1" applyBorder="1" applyAlignment="1" applyProtection="1">
      <alignment horizontal="center" vertical="center" wrapText="1"/>
    </xf>
    <xf numFmtId="166" fontId="27" fillId="3" borderId="15" xfId="0" applyNumberFormat="1" applyFont="1" applyFill="1" applyBorder="1" applyAlignment="1" applyProtection="1">
      <alignment horizontal="center" vertical="center" wrapText="1"/>
    </xf>
    <xf numFmtId="166" fontId="25" fillId="3" borderId="2" xfId="0" applyNumberFormat="1" applyFont="1" applyFill="1" applyBorder="1" applyAlignment="1" applyProtection="1">
      <alignment horizontal="center" vertical="center" wrapText="1"/>
    </xf>
    <xf numFmtId="166" fontId="41" fillId="3" borderId="1" xfId="0" applyNumberFormat="1" applyFont="1" applyFill="1" applyBorder="1" applyAlignment="1" applyProtection="1">
      <alignment horizontal="center" vertical="center" wrapText="1"/>
    </xf>
    <xf numFmtId="166" fontId="41" fillId="3" borderId="16" xfId="0" applyNumberFormat="1" applyFont="1" applyFill="1" applyBorder="1" applyAlignment="1" applyProtection="1">
      <alignment horizontal="center" vertical="center" wrapText="1"/>
    </xf>
    <xf numFmtId="166" fontId="27" fillId="3" borderId="4" xfId="0" applyNumberFormat="1" applyFont="1" applyFill="1" applyBorder="1" applyAlignment="1" applyProtection="1">
      <alignment horizontal="center" vertical="center" wrapText="1"/>
    </xf>
    <xf numFmtId="166" fontId="24" fillId="0" borderId="26" xfId="0" applyNumberFormat="1" applyFont="1" applyBorder="1" applyAlignment="1" applyProtection="1">
      <alignment horizontal="center" vertical="center" wrapText="1"/>
    </xf>
    <xf numFmtId="166" fontId="27" fillId="3" borderId="16" xfId="0" applyNumberFormat="1" applyFont="1" applyFill="1" applyBorder="1" applyAlignment="1" applyProtection="1">
      <alignment horizontal="center" vertical="center" wrapText="1"/>
    </xf>
    <xf numFmtId="166" fontId="24" fillId="0" borderId="18" xfId="0" applyNumberFormat="1" applyFont="1" applyBorder="1" applyAlignment="1" applyProtection="1">
      <alignment horizontal="center" vertical="center" wrapText="1"/>
    </xf>
    <xf numFmtId="166" fontId="24" fillId="0" borderId="35" xfId="0" applyNumberFormat="1" applyFont="1" applyBorder="1" applyAlignment="1" applyProtection="1">
      <alignment horizontal="center" vertical="center" wrapText="1"/>
    </xf>
    <xf numFmtId="166" fontId="24" fillId="0" borderId="17" xfId="0" applyNumberFormat="1" applyFont="1" applyBorder="1" applyAlignment="1" applyProtection="1">
      <alignment horizontal="center" vertical="center" wrapText="1"/>
    </xf>
    <xf numFmtId="0" fontId="45" fillId="0" borderId="0" xfId="0" applyFont="1"/>
    <xf numFmtId="166" fontId="24" fillId="0" borderId="2" xfId="0" applyNumberFormat="1" applyFont="1" applyFill="1" applyBorder="1" applyAlignment="1" applyProtection="1">
      <alignment horizontal="center" vertical="center" wrapText="1"/>
      <protection locked="0"/>
    </xf>
    <xf numFmtId="0" fontId="46" fillId="0" borderId="0" xfId="0" applyFont="1" applyProtection="1">
      <protection locked="0"/>
    </xf>
    <xf numFmtId="0" fontId="4" fillId="0" borderId="0" xfId="0" applyFont="1" applyFill="1" applyBorder="1" applyAlignment="1">
      <alignment horizontal="center" wrapText="1"/>
    </xf>
    <xf numFmtId="0" fontId="4" fillId="0" borderId="1" xfId="0" applyFont="1" applyFill="1" applyBorder="1" applyAlignment="1">
      <alignment horizontal="center" wrapText="1"/>
    </xf>
    <xf numFmtId="0" fontId="7" fillId="0" borderId="1" xfId="0" applyFont="1" applyFill="1" applyBorder="1" applyAlignment="1">
      <alignment horizontal="center" wrapText="1"/>
    </xf>
    <xf numFmtId="0" fontId="7" fillId="0" borderId="0" xfId="0" applyFont="1" applyFill="1" applyBorder="1" applyAlignment="1">
      <alignment horizontal="center" wrapText="1"/>
    </xf>
    <xf numFmtId="0" fontId="4" fillId="0" borderId="16" xfId="0" applyFont="1" applyFill="1" applyBorder="1" applyAlignment="1">
      <alignment horizontal="center" wrapText="1"/>
    </xf>
    <xf numFmtId="0" fontId="7" fillId="0" borderId="16" xfId="0" applyFont="1" applyFill="1" applyBorder="1" applyAlignment="1">
      <alignment horizontal="center" wrapText="1"/>
    </xf>
    <xf numFmtId="0" fontId="2" fillId="2" borderId="27" xfId="0" applyFont="1" applyFill="1" applyBorder="1" applyAlignment="1"/>
    <xf numFmtId="0" fontId="2" fillId="2" borderId="28" xfId="0" applyFont="1" applyFill="1" applyBorder="1" applyAlignment="1"/>
    <xf numFmtId="0" fontId="2" fillId="2" borderId="29" xfId="0" applyFont="1" applyFill="1" applyBorder="1" applyAlignment="1"/>
    <xf numFmtId="0" fontId="7" fillId="6" borderId="0" xfId="0" applyFont="1" applyFill="1" applyBorder="1" applyAlignment="1" applyProtection="1">
      <alignment wrapText="1"/>
      <protection locked="0"/>
    </xf>
    <xf numFmtId="3" fontId="0" fillId="6" borderId="1" xfId="0" applyNumberFormat="1" applyFill="1" applyBorder="1" applyAlignment="1" applyProtection="1">
      <alignment horizontal="center" vertical="center" wrapText="1"/>
      <protection locked="0"/>
    </xf>
    <xf numFmtId="3" fontId="0" fillId="6" borderId="1" xfId="0" applyNumberFormat="1" applyFill="1" applyBorder="1" applyAlignment="1" applyProtection="1">
      <alignment horizontal="center" vertical="center"/>
      <protection locked="0"/>
    </xf>
    <xf numFmtId="3" fontId="7" fillId="6" borderId="1" xfId="0" applyNumberFormat="1" applyFont="1" applyFill="1" applyBorder="1" applyAlignment="1" applyProtection="1">
      <alignment horizontal="center" vertical="center" wrapText="1"/>
      <protection locked="0"/>
    </xf>
    <xf numFmtId="0" fontId="0" fillId="6" borderId="0" xfId="0" applyFill="1" applyBorder="1" applyAlignment="1" applyProtection="1">
      <alignment wrapText="1"/>
      <protection locked="0"/>
    </xf>
    <xf numFmtId="0" fontId="48" fillId="0" borderId="0" xfId="2" applyFill="1" applyBorder="1" applyAlignment="1">
      <alignment wrapText="1"/>
    </xf>
    <xf numFmtId="0" fontId="48" fillId="0" borderId="0" xfId="2"/>
    <xf numFmtId="0" fontId="4" fillId="2" borderId="30" xfId="0" applyFont="1" applyFill="1" applyBorder="1" applyAlignment="1">
      <alignment horizontal="left" wrapText="1"/>
    </xf>
    <xf numFmtId="0" fontId="4" fillId="2" borderId="0" xfId="0" applyFont="1" applyFill="1" applyBorder="1" applyAlignment="1">
      <alignment horizontal="left" wrapText="1"/>
    </xf>
    <xf numFmtId="0" fontId="4" fillId="2" borderId="31" xfId="0" applyFont="1" applyFill="1" applyBorder="1" applyAlignment="1">
      <alignment horizontal="left" wrapText="1"/>
    </xf>
    <xf numFmtId="0" fontId="4" fillId="0" borderId="30" xfId="0" applyFont="1" applyBorder="1" applyAlignment="1">
      <alignment horizontal="left" wrapText="1"/>
    </xf>
    <xf numFmtId="0" fontId="4" fillId="0" borderId="0" xfId="0" applyFont="1" applyBorder="1" applyAlignment="1">
      <alignment horizontal="left" wrapText="1"/>
    </xf>
    <xf numFmtId="0" fontId="4" fillId="0" borderId="31" xfId="0" applyFont="1" applyBorder="1" applyAlignment="1">
      <alignment horizontal="left" wrapText="1"/>
    </xf>
    <xf numFmtId="0" fontId="0" fillId="0" borderId="30" xfId="0" applyBorder="1" applyAlignment="1">
      <alignment horizontal="left" wrapText="1"/>
    </xf>
    <xf numFmtId="0" fontId="0" fillId="0" borderId="0" xfId="0" applyBorder="1" applyAlignment="1">
      <alignment horizontal="left" wrapText="1"/>
    </xf>
    <xf numFmtId="0" fontId="0" fillId="0" borderId="31" xfId="0" applyBorder="1" applyAlignment="1">
      <alignment horizontal="left" wrapText="1"/>
    </xf>
    <xf numFmtId="0" fontId="4" fillId="0" borderId="0"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2" fillId="2" borderId="30" xfId="0" applyFont="1" applyFill="1" applyBorder="1" applyAlignment="1">
      <alignment horizontal="left"/>
    </xf>
    <xf numFmtId="0" fontId="2" fillId="2" borderId="0" xfId="0" applyFont="1" applyFill="1" applyBorder="1" applyAlignment="1">
      <alignment horizontal="left"/>
    </xf>
    <xf numFmtId="0" fontId="2" fillId="2" borderId="31" xfId="0" applyFont="1" applyFill="1" applyBorder="1" applyAlignment="1">
      <alignment horizontal="left"/>
    </xf>
    <xf numFmtId="0" fontId="7" fillId="0" borderId="30" xfId="0" applyFont="1" applyBorder="1" applyAlignment="1">
      <alignment horizontal="left" wrapText="1"/>
    </xf>
    <xf numFmtId="0" fontId="7" fillId="0" borderId="0" xfId="0" applyFont="1" applyBorder="1" applyAlignment="1">
      <alignment horizontal="left" wrapText="1"/>
    </xf>
    <xf numFmtId="0" fontId="7" fillId="0" borderId="31" xfId="0" applyFont="1" applyBorder="1" applyAlignment="1">
      <alignment horizontal="left" wrapText="1"/>
    </xf>
    <xf numFmtId="0" fontId="48" fillId="0" borderId="30" xfId="2" applyBorder="1" applyAlignment="1">
      <alignment horizontal="left" wrapText="1"/>
    </xf>
    <xf numFmtId="0" fontId="48" fillId="0" borderId="0" xfId="2" applyBorder="1" applyAlignment="1">
      <alignment horizontal="left" wrapText="1"/>
    </xf>
    <xf numFmtId="0" fontId="48" fillId="0" borderId="31" xfId="2" applyBorder="1" applyAlignment="1">
      <alignment horizontal="left" wrapText="1"/>
    </xf>
    <xf numFmtId="0" fontId="7" fillId="0" borderId="32" xfId="0" applyFont="1" applyBorder="1" applyAlignment="1">
      <alignment horizontal="left"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4" fillId="0" borderId="15" xfId="0" applyFont="1" applyFill="1" applyBorder="1" applyAlignment="1">
      <alignment horizontal="center" wrapText="1"/>
    </xf>
    <xf numFmtId="0" fontId="1" fillId="0" borderId="0" xfId="0" applyFont="1" applyAlignment="1">
      <alignment horizontal="left" wrapText="1"/>
    </xf>
    <xf numFmtId="0" fontId="7" fillId="0" borderId="30" xfId="0" applyFont="1" applyBorder="1" applyAlignment="1">
      <alignment wrapText="1"/>
    </xf>
    <xf numFmtId="0" fontId="7" fillId="0" borderId="0" xfId="0" applyFont="1" applyBorder="1" applyAlignment="1">
      <alignment wrapText="1"/>
    </xf>
    <xf numFmtId="0" fontId="7" fillId="0" borderId="31" xfId="0" applyFont="1" applyBorder="1" applyAlignment="1">
      <alignment wrapText="1"/>
    </xf>
    <xf numFmtId="0" fontId="4" fillId="0" borderId="15" xfId="0" applyFont="1" applyFill="1" applyBorder="1" applyAlignment="1">
      <alignment horizontal="center" vertical="center" wrapText="1"/>
    </xf>
    <xf numFmtId="0" fontId="21" fillId="0" borderId="0" xfId="0" applyFont="1" applyAlignment="1" applyProtection="1">
      <alignment horizontal="center"/>
      <protection locked="0"/>
    </xf>
    <xf numFmtId="0" fontId="0" fillId="0" borderId="9" xfId="0" applyBorder="1" applyAlignment="1" applyProtection="1">
      <alignment horizontal="center"/>
      <protection locked="0"/>
    </xf>
    <xf numFmtId="0" fontId="46" fillId="0" borderId="0" xfId="0" applyFont="1" applyFill="1" applyBorder="1" applyAlignment="1" applyProtection="1">
      <alignment horizontal="center" wrapText="1"/>
      <protection locked="0"/>
    </xf>
    <xf numFmtId="0" fontId="2" fillId="3" borderId="1" xfId="0" applyFont="1" applyFill="1" applyBorder="1" applyAlignment="1" applyProtection="1">
      <alignment horizontal="left"/>
      <protection locked="0"/>
    </xf>
    <xf numFmtId="0" fontId="0" fillId="0" borderId="1" xfId="0" applyFont="1" applyBorder="1" applyAlignment="1" applyProtection="1">
      <alignment horizontal="center" vertical="center" wrapText="1"/>
      <protection locked="0"/>
    </xf>
    <xf numFmtId="3" fontId="0" fillId="6"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49" fontId="14" fillId="0" borderId="0" xfId="0" applyNumberFormat="1" applyFont="1" applyAlignment="1" applyProtection="1">
      <alignment horizontal="left"/>
      <protection locked="0"/>
    </xf>
    <xf numFmtId="0" fontId="8" fillId="0" borderId="0" xfId="0" applyFont="1" applyAlignment="1" applyProtection="1">
      <alignment horizontal="left" wrapText="1"/>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8" fillId="0" borderId="0" xfId="0" applyFont="1" applyAlignment="1" applyProtection="1">
      <alignment horizontal="left"/>
      <protection locked="0"/>
    </xf>
    <xf numFmtId="0" fontId="4" fillId="3" borderId="1" xfId="0" applyFont="1" applyFill="1" applyBorder="1" applyAlignment="1" applyProtection="1">
      <alignment horizontal="left"/>
      <protection locked="0"/>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protection locked="0"/>
    </xf>
    <xf numFmtId="0" fontId="46" fillId="0" borderId="36" xfId="0" applyFont="1" applyBorder="1" applyAlignment="1" applyProtection="1">
      <alignment horizontal="center"/>
      <protection locked="0"/>
    </xf>
    <xf numFmtId="0" fontId="46" fillId="0" borderId="0" xfId="0" applyFont="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3" xfId="0" applyBorder="1" applyAlignment="1" applyProtection="1">
      <alignment horizontal="center"/>
      <protection locked="0"/>
    </xf>
    <xf numFmtId="0" fontId="17" fillId="0" borderId="1" xfId="0" applyFont="1" applyBorder="1" applyAlignment="1" applyProtection="1">
      <alignment horizontal="left"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7" fillId="6" borderId="0" xfId="0" applyFont="1" applyFill="1" applyBorder="1" applyAlignment="1" applyProtection="1">
      <alignment horizontal="left"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4" fontId="0" fillId="0" borderId="2" xfId="0" applyNumberFormat="1" applyFont="1" applyFill="1" applyBorder="1" applyAlignment="1" applyProtection="1">
      <alignment horizontal="center" vertical="center" wrapText="1"/>
    </xf>
    <xf numFmtId="4" fontId="0" fillId="0" borderId="4" xfId="0" applyNumberFormat="1" applyFont="1" applyFill="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3" fontId="0" fillId="6" borderId="2" xfId="0" applyNumberFormat="1" applyFont="1" applyFill="1" applyBorder="1" applyAlignment="1" applyProtection="1">
      <alignment horizontal="center" vertical="center" wrapText="1"/>
      <protection locked="0"/>
    </xf>
    <xf numFmtId="3" fontId="0" fillId="6" borderId="4" xfId="0" applyNumberFormat="1" applyFont="1" applyFill="1" applyBorder="1" applyAlignment="1" applyProtection="1">
      <alignment horizontal="center" vertical="center" wrapText="1"/>
      <protection locked="0"/>
    </xf>
    <xf numFmtId="0" fontId="14" fillId="0" borderId="8" xfId="0" applyFont="1" applyBorder="1" applyAlignment="1" applyProtection="1">
      <alignment horizontal="left"/>
      <protection locked="0"/>
    </xf>
    <xf numFmtId="0" fontId="21" fillId="0" borderId="0" xfId="0" applyFont="1" applyAlignment="1" applyProtection="1">
      <alignment horizontal="center" wrapText="1"/>
      <protection locked="0"/>
    </xf>
    <xf numFmtId="0" fontId="19" fillId="0" borderId="1" xfId="0" applyFont="1" applyBorder="1" applyAlignment="1" applyProtection="1">
      <alignment horizontal="left" vertical="center" wrapText="1"/>
      <protection locked="0"/>
    </xf>
    <xf numFmtId="0" fontId="2" fillId="3" borderId="10" xfId="0" applyFont="1" applyFill="1" applyBorder="1" applyAlignment="1" applyProtection="1">
      <alignment horizontal="left"/>
      <protection locked="0"/>
    </xf>
    <xf numFmtId="0" fontId="2" fillId="3" borderId="9" xfId="0" applyFont="1" applyFill="1" applyBorder="1" applyAlignment="1" applyProtection="1">
      <alignment horizontal="left"/>
      <protection locked="0"/>
    </xf>
    <xf numFmtId="0" fontId="0" fillId="0" borderId="1" xfId="0" applyBorder="1" applyAlignment="1" applyProtection="1">
      <alignment horizontal="center"/>
      <protection locked="0"/>
    </xf>
    <xf numFmtId="0" fontId="7" fillId="0" borderId="8"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17" fillId="0" borderId="8"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 xfId="0" applyFont="1" applyFill="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2" fontId="0" fillId="0" borderId="2" xfId="0" applyNumberFormat="1" applyFont="1" applyBorder="1" applyAlignment="1" applyProtection="1">
      <alignment horizontal="center" vertical="center" wrapText="1"/>
    </xf>
    <xf numFmtId="2" fontId="0" fillId="0" borderId="4" xfId="0" applyNumberFormat="1" applyFont="1" applyBorder="1" applyAlignment="1" applyProtection="1">
      <alignment horizontal="center" vertical="center" wrapText="1"/>
    </xf>
    <xf numFmtId="0" fontId="2" fillId="2" borderId="1" xfId="0" applyFont="1" applyFill="1" applyBorder="1" applyAlignment="1" applyProtection="1">
      <alignment horizontal="center"/>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49" fontId="10" fillId="0" borderId="2" xfId="0" applyNumberFormat="1" applyFont="1" applyFill="1" applyBorder="1" applyAlignment="1" applyProtection="1">
      <alignment horizontal="center"/>
      <protection locked="0"/>
    </xf>
    <xf numFmtId="49" fontId="10" fillId="0" borderId="4" xfId="0" applyNumberFormat="1" applyFont="1" applyFill="1" applyBorder="1" applyAlignment="1" applyProtection="1">
      <alignment horizontal="center"/>
      <protection locked="0"/>
    </xf>
    <xf numFmtId="0" fontId="14" fillId="0" borderId="0" xfId="0" applyFont="1" applyFill="1" applyBorder="1" applyAlignment="1" applyProtection="1">
      <alignment horizontal="left" vertical="center" wrapText="1"/>
      <protection locked="0"/>
    </xf>
    <xf numFmtId="166" fontId="24" fillId="0" borderId="2" xfId="0" applyNumberFormat="1" applyFont="1" applyFill="1" applyBorder="1" applyAlignment="1" applyProtection="1">
      <alignment horizontal="center" vertical="center" wrapText="1"/>
      <protection locked="0"/>
    </xf>
    <xf numFmtId="166" fontId="24" fillId="0" borderId="3" xfId="0" applyNumberFormat="1"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22" xfId="0" applyNumberFormat="1"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protection locked="0"/>
    </xf>
    <xf numFmtId="0" fontId="27" fillId="0" borderId="18"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27" fillId="0" borderId="13"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8" fillId="0" borderId="30" xfId="2" applyBorder="1" applyAlignment="1">
      <alignment horizontal="center" wrapText="1"/>
    </xf>
    <xf numFmtId="0" fontId="48" fillId="0" borderId="0" xfId="2" applyBorder="1" applyAlignment="1">
      <alignment horizontal="center" wrapText="1"/>
    </xf>
    <xf numFmtId="0" fontId="48" fillId="0" borderId="31" xfId="2" applyBorder="1" applyAlignment="1">
      <alignment horizontal="center"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Décomposition du coût moyen d'un effet de santé attribuable</a:t>
            </a:r>
            <a:r>
              <a:rPr lang="fr-FR" baseline="0"/>
              <a:t> aux températures intérieures basses (ligne 19)</a:t>
            </a:r>
          </a:p>
          <a:p>
            <a:pPr>
              <a:defRPr/>
            </a:pP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390654229952171"/>
          <c:y val="0.20645546331188097"/>
          <c:w val="0.37849405572666284"/>
          <c:h val="0.74723026506767609"/>
        </c:manualLayout>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9-CFAC-4C07-9254-1878365C3AD7}"/>
              </c:ext>
            </c:extLst>
          </c:dPt>
          <c:dPt>
            <c:idx val="1"/>
            <c:bubble3D val="0"/>
            <c:spPr>
              <a:solidFill>
                <a:schemeClr val="accent6">
                  <a:lumMod val="20000"/>
                  <a:lumOff val="80000"/>
                </a:schemeClr>
              </a:solidFill>
              <a:ln w="19050">
                <a:solidFill>
                  <a:schemeClr val="accent6">
                    <a:lumMod val="20000"/>
                    <a:lumOff val="80000"/>
                  </a:schemeClr>
                </a:solidFill>
              </a:ln>
              <a:effectLst/>
            </c:spPr>
            <c:extLst>
              <c:ext xmlns:c16="http://schemas.microsoft.com/office/drawing/2014/chart" uri="{C3380CC4-5D6E-409C-BE32-E72D297353CC}">
                <c16:uniqueId val="{0000000E-CFAC-4C07-9254-1878365C3AD7}"/>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2-CFAC-4C07-9254-1878365C3AD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(Annexe!$J$9,Annexe!$L$9,Annexe!$O$9)</c:f>
              <c:strCache>
                <c:ptCount val="3"/>
                <c:pt idx="0">
                  <c:v>Perte de bien-être liée à la maladie</c:v>
                </c:pt>
                <c:pt idx="1">
                  <c:v>Coût social lié à la mortalité</c:v>
                </c:pt>
                <c:pt idx="2">
                  <c:v>Dépenses de santé</c:v>
                </c:pt>
              </c:strCache>
            </c:strRef>
          </c:cat>
          <c:val>
            <c:numRef>
              <c:f>(Annexe!$J$20,Annexe!$L$20,Annexe!$O$20)</c:f>
              <c:numCache>
                <c:formatCode>#\ ##0\ "€"</c:formatCode>
                <c:ptCount val="3"/>
                <c:pt idx="0">
                  <c:v>24507.209854746827</c:v>
                </c:pt>
                <c:pt idx="1">
                  <c:v>102840</c:v>
                </c:pt>
                <c:pt idx="2">
                  <c:v>7275.129909672447</c:v>
                </c:pt>
              </c:numCache>
            </c:numRef>
          </c:val>
          <c:extLst>
            <c:ext xmlns:c16="http://schemas.microsoft.com/office/drawing/2014/chart" uri="{C3380CC4-5D6E-409C-BE32-E72D297353CC}">
              <c16:uniqueId val="{00000000-CFAC-4C07-9254-1878365C3AD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5439457389263347"/>
          <c:y val="0.30729002624671914"/>
          <c:w val="0.42893863376654356"/>
          <c:h val="0.5520866141732283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pathologies attribuables</a:t>
            </a:r>
            <a:r>
              <a:rPr lang="fr-FR" baseline="0"/>
              <a:t> aux températures intérieures basses (colonne C)</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321452207752593"/>
          <c:y val="0.25859118457682773"/>
          <c:w val="0.36986919368453419"/>
          <c:h val="0.64231375353193154"/>
        </c:manualLayout>
      </c:layout>
      <c:pieChart>
        <c:varyColors val="1"/>
        <c:ser>
          <c:idx val="0"/>
          <c:order val="0"/>
          <c:dPt>
            <c:idx val="0"/>
            <c:bubble3D val="0"/>
            <c:spPr>
              <a:solidFill>
                <a:schemeClr val="accent2">
                  <a:lumMod val="20000"/>
                  <a:lumOff val="80000"/>
                </a:schemeClr>
              </a:solidFill>
              <a:ln w="19050">
                <a:solidFill>
                  <a:schemeClr val="lt1"/>
                </a:solidFill>
              </a:ln>
              <a:effectLst/>
            </c:spPr>
            <c:extLst>
              <c:ext xmlns:c16="http://schemas.microsoft.com/office/drawing/2014/chart" uri="{C3380CC4-5D6E-409C-BE32-E72D297353CC}">
                <c16:uniqueId val="{00000008-84F5-4526-BE6B-E6C062C8BCB6}"/>
              </c:ext>
            </c:extLst>
          </c:dPt>
          <c:dPt>
            <c:idx val="1"/>
            <c:bubble3D val="0"/>
            <c:spPr>
              <a:solidFill>
                <a:schemeClr val="accent2"/>
              </a:solidFill>
              <a:ln w="19050">
                <a:solidFill>
                  <a:schemeClr val="accent2"/>
                </a:solidFill>
              </a:ln>
              <a:effectLst/>
            </c:spPr>
            <c:extLst>
              <c:ext xmlns:c16="http://schemas.microsoft.com/office/drawing/2014/chart" uri="{C3380CC4-5D6E-409C-BE32-E72D297353CC}">
                <c16:uniqueId val="{0000000E-84F5-4526-BE6B-E6C062C8BCB6}"/>
              </c:ext>
            </c:extLst>
          </c:dPt>
          <c:dPt>
            <c:idx val="2"/>
            <c:bubble3D val="0"/>
            <c:spPr>
              <a:solidFill>
                <a:schemeClr val="accent2">
                  <a:lumMod val="75000"/>
                </a:schemeClr>
              </a:solidFill>
              <a:ln w="19050">
                <a:solidFill>
                  <a:schemeClr val="accent2">
                    <a:lumMod val="75000"/>
                  </a:schemeClr>
                </a:solidFill>
              </a:ln>
              <a:effectLst/>
            </c:spPr>
            <c:extLst>
              <c:ext xmlns:c16="http://schemas.microsoft.com/office/drawing/2014/chart" uri="{C3380CC4-5D6E-409C-BE32-E72D297353CC}">
                <c16:uniqueId val="{00000015-84F5-4526-BE6B-E6C062C8BCB6}"/>
              </c:ext>
            </c:extLst>
          </c:dPt>
          <c:dPt>
            <c:idx val="3"/>
            <c:bubble3D val="0"/>
            <c:spPr>
              <a:solidFill>
                <a:schemeClr val="accent2">
                  <a:lumMod val="50000"/>
                </a:schemeClr>
              </a:solidFill>
              <a:ln w="19050">
                <a:solidFill>
                  <a:schemeClr val="accent2">
                    <a:lumMod val="50000"/>
                  </a:schemeClr>
                </a:solidFill>
              </a:ln>
              <a:effectLst/>
            </c:spPr>
            <c:extLst>
              <c:ext xmlns:c16="http://schemas.microsoft.com/office/drawing/2014/chart" uri="{C3380CC4-5D6E-409C-BE32-E72D297353CC}">
                <c16:uniqueId val="{00000004-84F5-4526-BE6B-E6C062C8BCB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(Annexe!$B$10,Annexe!$B$12,Annexe!$B$14,Annexe!$B$18)</c:f>
              <c:strCache>
                <c:ptCount val="4"/>
                <c:pt idx="0">
                  <c:v>Syndrome coronaire aigu ayant conduit au décès</c:v>
                </c:pt>
                <c:pt idx="1">
                  <c:v>Syndrome coronaire aigu sans décès</c:v>
                </c:pt>
                <c:pt idx="2">
                  <c:v>Infection sévère de l'appareil respiratoire</c:v>
                </c:pt>
                <c:pt idx="3">
                  <c:v>Pneumonie traitée en ville</c:v>
                </c:pt>
              </c:strCache>
            </c:strRef>
          </c:cat>
          <c:val>
            <c:numRef>
              <c:f>(Annexe!$C$10,Annexe!$C$12,Annexe!$C$14,Annexe!$C$18)</c:f>
              <c:numCache>
                <c:formatCode>General</c:formatCode>
                <c:ptCount val="4"/>
                <c:pt idx="0">
                  <c:v>0.03</c:v>
                </c:pt>
                <c:pt idx="1">
                  <c:v>0.17</c:v>
                </c:pt>
                <c:pt idx="2">
                  <c:v>0.3</c:v>
                </c:pt>
                <c:pt idx="3">
                  <c:v>0.5</c:v>
                </c:pt>
              </c:numCache>
            </c:numRef>
          </c:val>
          <c:extLst>
            <c:ext xmlns:c16="http://schemas.microsoft.com/office/drawing/2014/chart" uri="{C3380CC4-5D6E-409C-BE32-E72D297353CC}">
              <c16:uniqueId val="{00000000-84F5-4526-BE6B-E6C062C8BCB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7890924311193548"/>
          <c:y val="0.24305336832895888"/>
          <c:w val="0.40442420015778868"/>
          <c:h val="0.62963400408282311"/>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Décomposition des coûts</a:t>
            </a:r>
            <a:r>
              <a:rPr lang="fr-FR" baseline="0"/>
              <a:t> par pathologie et du coût moyen d'un effet de santé attribuable aux températures intérieures basses</a:t>
            </a:r>
            <a:endParaRPr lang="fr-FR"/>
          </a:p>
        </c:rich>
      </c:tx>
      <c:overlay val="0"/>
      <c:spPr>
        <a:noFill/>
        <a:ln>
          <a:noFill/>
        </a:ln>
        <a:effectLst/>
      </c:spPr>
    </c:title>
    <c:autoTitleDeleted val="0"/>
    <c:plotArea>
      <c:layout>
        <c:manualLayout>
          <c:layoutTarget val="inner"/>
          <c:xMode val="edge"/>
          <c:yMode val="edge"/>
          <c:x val="4.7042278141064861E-2"/>
          <c:y val="0.11340178786076448"/>
          <c:w val="0.7464281949620073"/>
          <c:h val="0.75040581032600528"/>
        </c:manualLayout>
      </c:layout>
      <c:barChart>
        <c:barDir val="col"/>
        <c:grouping val="percentStacked"/>
        <c:varyColors val="0"/>
        <c:ser>
          <c:idx val="0"/>
          <c:order val="0"/>
          <c:tx>
            <c:strRef>
              <c:f>Annexe!$J$9</c:f>
              <c:strCache>
                <c:ptCount val="1"/>
                <c:pt idx="0">
                  <c:v>Perte de bien-être liée à la maladie</c:v>
                </c:pt>
              </c:strCache>
            </c:strRef>
          </c:tx>
          <c:spPr>
            <a:solidFill>
              <a:schemeClr val="accent6"/>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(Annexe!$B$10,Annexe!$B$12,Annexe!$B$14,Annexe!$B$18,Annexe!$B$20)</c:f>
              <c:strCache>
                <c:ptCount val="5"/>
                <c:pt idx="0">
                  <c:v>Syndrome coronaire aigu ayant conduit au décès</c:v>
                </c:pt>
                <c:pt idx="1">
                  <c:v>Syndrome coronaire aigu sans décès</c:v>
                </c:pt>
                <c:pt idx="2">
                  <c:v>Infection sévère de l'appareil respiratoire</c:v>
                </c:pt>
                <c:pt idx="3">
                  <c:v>Pneumonie traitée en ville</c:v>
                </c:pt>
                <c:pt idx="4">
                  <c:v>Effet moyen attribuable aux températures intérieures basses</c:v>
                </c:pt>
              </c:strCache>
            </c:strRef>
          </c:cat>
          <c:val>
            <c:numRef>
              <c:f>(Annexe!$J$10,Annexe!$J$12,Annexe!$J$14,Annexe!$J$18,Annexe!$J$20)</c:f>
              <c:numCache>
                <c:formatCode>#\ ##0\ "€"</c:formatCode>
                <c:ptCount val="5"/>
                <c:pt idx="0">
                  <c:v>3560.7090373142023</c:v>
                </c:pt>
                <c:pt idx="1">
                  <c:v>29549.554971161135</c:v>
                </c:pt>
                <c:pt idx="2">
                  <c:v>64319.75349913392</c:v>
                </c:pt>
                <c:pt idx="3">
                  <c:v>162.07637757966759</c:v>
                </c:pt>
                <c:pt idx="4">
                  <c:v>24507.209854746827</c:v>
                </c:pt>
              </c:numCache>
            </c:numRef>
          </c:val>
          <c:extLst>
            <c:ext xmlns:c16="http://schemas.microsoft.com/office/drawing/2014/chart" uri="{C3380CC4-5D6E-409C-BE32-E72D297353CC}">
              <c16:uniqueId val="{00000000-0A99-4C91-9879-1BC225944DFC}"/>
            </c:ext>
          </c:extLst>
        </c:ser>
        <c:ser>
          <c:idx val="1"/>
          <c:order val="1"/>
          <c:tx>
            <c:strRef>
              <c:f>Annexe!$L$9</c:f>
              <c:strCache>
                <c:ptCount val="1"/>
                <c:pt idx="0">
                  <c:v>Coût social lié à la mortalité</c:v>
                </c:pt>
              </c:strCache>
            </c:strRef>
          </c:tx>
          <c:spPr>
            <a:solidFill>
              <a:schemeClr val="accent6">
                <a:lumMod val="20000"/>
                <a:lumOff val="80000"/>
              </a:schemeClr>
            </a:solidFill>
            <a:ln>
              <a:solidFill>
                <a:schemeClr val="accent6">
                  <a:lumMod val="20000"/>
                  <a:lumOff val="80000"/>
                </a:schemeClr>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DFE7-4393-B902-80722F8E7CE3}"/>
                </c:ext>
              </c:extLst>
            </c:dLbl>
            <c:dLbl>
              <c:idx val="2"/>
              <c:delete val="1"/>
              <c:extLst>
                <c:ext xmlns:c15="http://schemas.microsoft.com/office/drawing/2012/chart" uri="{CE6537A1-D6FC-4f65-9D91-7224C49458BB}"/>
                <c:ext xmlns:c16="http://schemas.microsoft.com/office/drawing/2014/chart" uri="{C3380CC4-5D6E-409C-BE32-E72D297353CC}">
                  <c16:uniqueId val="{00000005-DFE7-4393-B902-80722F8E7CE3}"/>
                </c:ext>
              </c:extLst>
            </c:dLbl>
            <c:dLbl>
              <c:idx val="3"/>
              <c:delete val="1"/>
              <c:extLst>
                <c:ext xmlns:c15="http://schemas.microsoft.com/office/drawing/2012/chart" uri="{CE6537A1-D6FC-4f65-9D91-7224C49458BB}"/>
                <c:ext xmlns:c16="http://schemas.microsoft.com/office/drawing/2014/chart" uri="{C3380CC4-5D6E-409C-BE32-E72D297353CC}">
                  <c16:uniqueId val="{00000004-DFE7-4393-B902-80722F8E7CE3}"/>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(Annexe!$B$10,Annexe!$B$12,Annexe!$B$14,Annexe!$B$18,Annexe!$B$20)</c:f>
              <c:strCache>
                <c:ptCount val="5"/>
                <c:pt idx="0">
                  <c:v>Syndrome coronaire aigu ayant conduit au décès</c:v>
                </c:pt>
                <c:pt idx="1">
                  <c:v>Syndrome coronaire aigu sans décès</c:v>
                </c:pt>
                <c:pt idx="2">
                  <c:v>Infection sévère de l'appareil respiratoire</c:v>
                </c:pt>
                <c:pt idx="3">
                  <c:v>Pneumonie traitée en ville</c:v>
                </c:pt>
                <c:pt idx="4">
                  <c:v>Effet moyen attribuable aux températures intérieures basses</c:v>
                </c:pt>
              </c:strCache>
            </c:strRef>
          </c:cat>
          <c:val>
            <c:numRef>
              <c:f>(Annexe!$L$10,Annexe!$L$12,Annexe!$L$14,Annexe!$L$18,Annexe!$L$20)</c:f>
              <c:numCache>
                <c:formatCode>#\ ##0\ "€"</c:formatCode>
                <c:ptCount val="5"/>
                <c:pt idx="0" formatCode="_-* #\ ##0\ &quot;€&quot;_-;\-* #\ ##0\ &quot;€&quot;_-;_-* &quot;-&quot;??\ &quot;€&quot;_-;_-@_-">
                  <c:v>3428000</c:v>
                </c:pt>
                <c:pt idx="1">
                  <c:v>0</c:v>
                </c:pt>
                <c:pt idx="2">
                  <c:v>0</c:v>
                </c:pt>
                <c:pt idx="3">
                  <c:v>0</c:v>
                </c:pt>
                <c:pt idx="4">
                  <c:v>102840</c:v>
                </c:pt>
              </c:numCache>
            </c:numRef>
          </c:val>
          <c:extLst>
            <c:ext xmlns:c16="http://schemas.microsoft.com/office/drawing/2014/chart" uri="{C3380CC4-5D6E-409C-BE32-E72D297353CC}">
              <c16:uniqueId val="{00000001-0A99-4C91-9879-1BC225944DFC}"/>
            </c:ext>
          </c:extLst>
        </c:ser>
        <c:ser>
          <c:idx val="2"/>
          <c:order val="2"/>
          <c:tx>
            <c:strRef>
              <c:f>Annexe!$O$9</c:f>
              <c:strCache>
                <c:ptCount val="1"/>
                <c:pt idx="0">
                  <c:v>Dépenses de santé</c:v>
                </c:pt>
              </c:strCache>
            </c:strRef>
          </c:tx>
          <c:spPr>
            <a:solidFill>
              <a:schemeClr val="accent6">
                <a:lumMod val="50000"/>
              </a:schemeClr>
            </a:solidFill>
            <a:ln>
              <a:solidFill>
                <a:schemeClr val="accent6">
                  <a:lumMod val="50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DFE7-4393-B902-80722F8E7CE3}"/>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0-DFE7-4393-B902-80722F8E7CE3}"/>
                </c:ext>
              </c:extLst>
            </c:dLbl>
            <c:dLbl>
              <c:idx val="2"/>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DFE7-4393-B902-80722F8E7CE3}"/>
                </c:ext>
              </c:extLst>
            </c:dLbl>
            <c:dLbl>
              <c:idx val="3"/>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2-DFE7-4393-B902-80722F8E7CE3}"/>
                </c:ext>
              </c:extLst>
            </c:dLbl>
            <c:dLbl>
              <c:idx val="4"/>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DFE7-4393-B902-80722F8E7CE3}"/>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(Annexe!$B$10,Annexe!$B$12,Annexe!$B$14,Annexe!$B$18,Annexe!$B$20)</c:f>
              <c:strCache>
                <c:ptCount val="5"/>
                <c:pt idx="0">
                  <c:v>Syndrome coronaire aigu ayant conduit au décès</c:v>
                </c:pt>
                <c:pt idx="1">
                  <c:v>Syndrome coronaire aigu sans décès</c:v>
                </c:pt>
                <c:pt idx="2">
                  <c:v>Infection sévère de l'appareil respiratoire</c:v>
                </c:pt>
                <c:pt idx="3">
                  <c:v>Pneumonie traitée en ville</c:v>
                </c:pt>
                <c:pt idx="4">
                  <c:v>Effet moyen attribuable aux températures intérieures basses</c:v>
                </c:pt>
              </c:strCache>
            </c:strRef>
          </c:cat>
          <c:val>
            <c:numRef>
              <c:f>(Annexe!$O$10,Annexe!$O$12,Annexe!$O$14,Annexe!$O$18,Annexe!$O$20)</c:f>
              <c:numCache>
                <c:formatCode>#\ ##0\ "€"</c:formatCode>
                <c:ptCount val="5"/>
                <c:pt idx="0">
                  <c:v>9980</c:v>
                </c:pt>
                <c:pt idx="1">
                  <c:v>20937.831878696365</c:v>
                </c:pt>
                <c:pt idx="2">
                  <c:v>11356.413558828212</c:v>
                </c:pt>
                <c:pt idx="3">
                  <c:v>18.748845291203715</c:v>
                </c:pt>
                <c:pt idx="4">
                  <c:v>7275.129909672447</c:v>
                </c:pt>
              </c:numCache>
            </c:numRef>
          </c:val>
          <c:extLst>
            <c:ext xmlns:c16="http://schemas.microsoft.com/office/drawing/2014/chart" uri="{C3380CC4-5D6E-409C-BE32-E72D297353CC}">
              <c16:uniqueId val="{00000002-0A99-4C91-9879-1BC225944DFC}"/>
            </c:ext>
          </c:extLst>
        </c:ser>
        <c:dLbls>
          <c:dLblPos val="ctr"/>
          <c:showLegendKey val="0"/>
          <c:showVal val="1"/>
          <c:showCatName val="0"/>
          <c:showSerName val="0"/>
          <c:showPercent val="0"/>
          <c:showBubbleSize val="0"/>
        </c:dLbls>
        <c:gapWidth val="150"/>
        <c:overlap val="100"/>
        <c:axId val="511850624"/>
        <c:axId val="511849376"/>
      </c:barChart>
      <c:catAx>
        <c:axId val="5118506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11849376"/>
        <c:crosses val="autoZero"/>
        <c:auto val="1"/>
        <c:lblAlgn val="ctr"/>
        <c:lblOffset val="100"/>
        <c:noMultiLvlLbl val="0"/>
      </c:catAx>
      <c:valAx>
        <c:axId val="51184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850624"/>
        <c:crosses val="autoZero"/>
        <c:crossBetween val="between"/>
      </c:valAx>
      <c:spPr>
        <a:noFill/>
        <a:ln>
          <a:noFill/>
        </a:ln>
        <a:effectLst/>
      </c:spPr>
    </c:plotArea>
    <c:legend>
      <c:legendPos val="r"/>
      <c:layout>
        <c:manualLayout>
          <c:xMode val="edge"/>
          <c:yMode val="edge"/>
          <c:x val="0.80423401161635832"/>
          <c:y val="0.34450554369598146"/>
          <c:w val="0.18769333449867709"/>
          <c:h val="0.2766945833446712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750661</xdr:colOff>
      <xdr:row>24</xdr:row>
      <xdr:rowOff>108857</xdr:rowOff>
    </xdr:from>
    <xdr:to>
      <xdr:col>13</xdr:col>
      <xdr:colOff>762000</xdr:colOff>
      <xdr:row>40</xdr:row>
      <xdr:rowOff>16555</xdr:rowOff>
    </xdr:to>
    <xdr:graphicFrame macro="">
      <xdr:nvGraphicFramePr>
        <xdr:cNvPr id="5" name="Graphique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412749</xdr:colOff>
      <xdr:row>24</xdr:row>
      <xdr:rowOff>95250</xdr:rowOff>
    </xdr:from>
    <xdr:to>
      <xdr:col>8</xdr:col>
      <xdr:colOff>190499</xdr:colOff>
      <xdr:row>39</xdr:row>
      <xdr:rowOff>118610</xdr:rowOff>
    </xdr:to>
    <xdr:graphicFrame macro="">
      <xdr:nvGraphicFramePr>
        <xdr:cNvPr id="6" name="Graphique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439510</xdr:colOff>
      <xdr:row>40</xdr:row>
      <xdr:rowOff>95251</xdr:rowOff>
    </xdr:from>
    <xdr:to>
      <xdr:col>13</xdr:col>
      <xdr:colOff>789214</xdr:colOff>
      <xdr:row>66</xdr:row>
      <xdr:rowOff>108857</xdr:rowOff>
    </xdr:to>
    <xdr:graphicFrame macro="">
      <xdr:nvGraphicFramePr>
        <xdr:cNvPr id="10" name="Graphique 9">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rategie.gouv.fr/publications/levaluation-socioeconomique-effets-de-sante-projets-dinvestissement-publi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zoomScale="90" zoomScaleNormal="90" workbookViewId="0">
      <selection activeCell="B8" sqref="B8:E8"/>
    </sheetView>
  </sheetViews>
  <sheetFormatPr baseColWidth="10" defaultRowHeight="15" x14ac:dyDescent="0.25"/>
  <cols>
    <col min="1" max="1" width="5" customWidth="1"/>
    <col min="2" max="2" width="29.140625" customWidth="1"/>
    <col min="3" max="3" width="25.85546875" customWidth="1"/>
    <col min="4" max="4" width="33.85546875" customWidth="1"/>
    <col min="5" max="5" width="39.5703125" customWidth="1"/>
  </cols>
  <sheetData>
    <row r="1" spans="1:16" ht="15.75" thickBot="1" x14ac:dyDescent="0.3">
      <c r="C1" s="2"/>
      <c r="D1" s="2"/>
      <c r="E1" s="2"/>
      <c r="F1" s="2"/>
      <c r="G1" s="3"/>
      <c r="H1" s="3"/>
      <c r="I1" s="3"/>
      <c r="J1" s="3"/>
      <c r="K1" s="3"/>
      <c r="L1" s="3"/>
      <c r="M1" s="3"/>
      <c r="N1" s="3"/>
      <c r="O1" s="3"/>
      <c r="P1" s="3"/>
    </row>
    <row r="2" spans="1:16" ht="15" customHeight="1" x14ac:dyDescent="0.25">
      <c r="B2" s="233" t="s">
        <v>4</v>
      </c>
      <c r="C2" s="234"/>
      <c r="D2" s="234"/>
      <c r="E2" s="235"/>
      <c r="F2" s="252"/>
      <c r="G2" s="252"/>
      <c r="H2" s="5"/>
      <c r="I2" s="5"/>
      <c r="J2" s="3"/>
      <c r="K2" s="3"/>
      <c r="L2" s="3"/>
      <c r="M2" s="3"/>
      <c r="N2" s="3"/>
      <c r="O2" s="3"/>
      <c r="P2" s="3"/>
    </row>
    <row r="3" spans="1:16" ht="15" customHeight="1" x14ac:dyDescent="0.25">
      <c r="B3" s="249" t="s">
        <v>152</v>
      </c>
      <c r="C3" s="250"/>
      <c r="D3" s="250"/>
      <c r="E3" s="251"/>
      <c r="F3" s="227"/>
      <c r="G3" s="227"/>
      <c r="H3" s="4"/>
      <c r="I3" s="4"/>
      <c r="J3" s="3"/>
      <c r="K3" s="3"/>
      <c r="L3" s="3"/>
      <c r="M3" s="3"/>
      <c r="N3" s="3"/>
      <c r="O3" s="3"/>
      <c r="P3" s="3"/>
    </row>
    <row r="4" spans="1:16" ht="9" customHeight="1" x14ac:dyDescent="0.25">
      <c r="B4" s="255"/>
      <c r="C4" s="256"/>
      <c r="D4" s="256"/>
      <c r="E4" s="257"/>
      <c r="F4" s="230"/>
      <c r="G4" s="230"/>
      <c r="H4" s="6"/>
      <c r="I4" s="6"/>
      <c r="J4" s="3"/>
      <c r="K4" s="3"/>
      <c r="L4" s="3"/>
      <c r="M4" s="3"/>
      <c r="N4" s="3"/>
      <c r="O4" s="3"/>
      <c r="P4" s="3"/>
    </row>
    <row r="5" spans="1:16" ht="15" customHeight="1" x14ac:dyDescent="0.25">
      <c r="B5" s="258" t="s">
        <v>2</v>
      </c>
      <c r="C5" s="259"/>
      <c r="D5" s="259"/>
      <c r="E5" s="260"/>
      <c r="F5" s="230"/>
      <c r="G5" s="230"/>
      <c r="H5" s="5"/>
      <c r="I5" s="5"/>
      <c r="J5" s="3"/>
      <c r="K5" s="3"/>
      <c r="L5" s="3"/>
      <c r="M5" s="3"/>
      <c r="N5" s="3"/>
      <c r="O5" s="3"/>
      <c r="P5" s="3"/>
    </row>
    <row r="6" spans="1:16" ht="31.5" customHeight="1" x14ac:dyDescent="0.25">
      <c r="A6" s="1"/>
      <c r="B6" s="261" t="s">
        <v>98</v>
      </c>
      <c r="C6" s="262"/>
      <c r="D6" s="262"/>
      <c r="E6" s="263"/>
      <c r="F6" s="7"/>
      <c r="G6" s="7"/>
      <c r="H6" s="7"/>
      <c r="I6" s="7"/>
      <c r="J6" s="3"/>
      <c r="K6" s="3"/>
      <c r="L6" s="3"/>
      <c r="M6" s="3"/>
      <c r="N6" s="3"/>
      <c r="O6" s="3"/>
      <c r="P6" s="3"/>
    </row>
    <row r="7" spans="1:16" ht="45.75" customHeight="1" x14ac:dyDescent="0.25">
      <c r="A7" s="1"/>
      <c r="B7" s="261" t="s">
        <v>168</v>
      </c>
      <c r="C7" s="262"/>
      <c r="D7" s="262"/>
      <c r="E7" s="263"/>
      <c r="F7" s="241"/>
      <c r="G7" s="7"/>
      <c r="H7" s="7"/>
      <c r="I7" s="7"/>
      <c r="J7" s="3"/>
      <c r="K7" s="3"/>
      <c r="L7" s="3"/>
      <c r="M7" s="3"/>
      <c r="N7" s="3"/>
      <c r="O7" s="3"/>
      <c r="P7" s="3"/>
    </row>
    <row r="8" spans="1:16" ht="16.5" customHeight="1" x14ac:dyDescent="0.25">
      <c r="A8" s="1"/>
      <c r="B8" s="264" t="s">
        <v>167</v>
      </c>
      <c r="C8" s="265"/>
      <c r="D8" s="265"/>
      <c r="E8" s="266"/>
      <c r="F8" s="7"/>
      <c r="G8" s="7"/>
      <c r="H8" s="7"/>
      <c r="I8" s="7"/>
      <c r="J8" s="3"/>
      <c r="K8" s="3"/>
      <c r="L8" s="3"/>
      <c r="M8" s="3"/>
      <c r="N8" s="3"/>
      <c r="O8" s="3"/>
      <c r="P8" s="3"/>
    </row>
    <row r="9" spans="1:16" ht="9" customHeight="1" x14ac:dyDescent="0.25">
      <c r="A9" s="1"/>
      <c r="B9" s="363"/>
      <c r="C9" s="364"/>
      <c r="D9" s="364"/>
      <c r="E9" s="365"/>
      <c r="F9" s="7"/>
      <c r="G9" s="7"/>
      <c r="H9" s="7"/>
      <c r="I9" s="7"/>
      <c r="J9" s="3"/>
      <c r="K9" s="3"/>
      <c r="L9" s="3"/>
      <c r="M9" s="3"/>
      <c r="N9" s="3"/>
      <c r="O9" s="3"/>
      <c r="P9" s="3"/>
    </row>
    <row r="10" spans="1:16" ht="15" customHeight="1" x14ac:dyDescent="0.25">
      <c r="B10" s="243" t="s">
        <v>3</v>
      </c>
      <c r="C10" s="244"/>
      <c r="D10" s="244"/>
      <c r="E10" s="245"/>
      <c r="H10" s="8"/>
      <c r="I10" s="8"/>
      <c r="J10" s="3"/>
      <c r="K10" s="3"/>
      <c r="L10" s="3"/>
      <c r="M10" s="3"/>
      <c r="N10" s="3"/>
      <c r="O10" s="3"/>
      <c r="P10" s="3"/>
    </row>
    <row r="11" spans="1:16" ht="15" customHeight="1" x14ac:dyDescent="0.25">
      <c r="B11" s="246" t="s">
        <v>6</v>
      </c>
      <c r="C11" s="247"/>
      <c r="D11" s="247"/>
      <c r="E11" s="248"/>
      <c r="H11" s="8"/>
      <c r="I11" s="8"/>
      <c r="J11" s="3"/>
      <c r="K11" s="3"/>
      <c r="L11" s="3"/>
      <c r="M11" s="3"/>
      <c r="N11" s="3"/>
      <c r="O11" s="3"/>
      <c r="P11" s="3"/>
    </row>
    <row r="12" spans="1:16" ht="15" customHeight="1" x14ac:dyDescent="0.25">
      <c r="B12" s="249" t="s">
        <v>99</v>
      </c>
      <c r="C12" s="250"/>
      <c r="D12" s="250"/>
      <c r="E12" s="251"/>
      <c r="G12" s="242"/>
      <c r="H12" s="4"/>
      <c r="I12" s="4"/>
      <c r="J12" s="3"/>
      <c r="K12" s="3"/>
      <c r="L12" s="3"/>
      <c r="M12" s="3"/>
      <c r="N12" s="3"/>
      <c r="O12" s="3"/>
      <c r="P12" s="3"/>
    </row>
    <row r="13" spans="1:16" ht="15" customHeight="1" x14ac:dyDescent="0.25">
      <c r="B13" s="270"/>
      <c r="C13" s="253"/>
      <c r="D13" s="253" t="s">
        <v>147</v>
      </c>
      <c r="E13" s="254"/>
      <c r="H13" s="4"/>
      <c r="I13" s="4"/>
      <c r="J13" s="3"/>
      <c r="K13" s="3"/>
      <c r="L13" s="3"/>
      <c r="M13" s="3"/>
      <c r="N13" s="3"/>
      <c r="O13" s="3"/>
      <c r="P13" s="3"/>
    </row>
    <row r="14" spans="1:16" ht="30" customHeight="1" x14ac:dyDescent="0.25">
      <c r="B14" s="270"/>
      <c r="C14" s="253"/>
      <c r="D14" s="228" t="s">
        <v>139</v>
      </c>
      <c r="E14" s="231" t="s">
        <v>141</v>
      </c>
      <c r="H14" s="4"/>
      <c r="I14" s="4"/>
      <c r="J14" s="3"/>
      <c r="K14" s="3"/>
      <c r="L14" s="3"/>
      <c r="M14" s="3"/>
      <c r="N14" s="3"/>
      <c r="O14" s="3"/>
      <c r="P14" s="3"/>
    </row>
    <row r="15" spans="1:16" ht="15" customHeight="1" x14ac:dyDescent="0.25">
      <c r="B15" s="275" t="s">
        <v>146</v>
      </c>
      <c r="C15" s="228" t="s">
        <v>139</v>
      </c>
      <c r="D15" s="229" t="s">
        <v>142</v>
      </c>
      <c r="E15" s="232" t="s">
        <v>143</v>
      </c>
      <c r="H15" s="4"/>
      <c r="I15" s="4"/>
      <c r="J15" s="3"/>
      <c r="K15" s="3"/>
      <c r="L15" s="3"/>
      <c r="M15" s="3"/>
      <c r="N15" s="3"/>
      <c r="O15" s="3"/>
      <c r="P15" s="3"/>
    </row>
    <row r="16" spans="1:16" ht="15" customHeight="1" x14ac:dyDescent="0.25">
      <c r="B16" s="275"/>
      <c r="C16" s="228" t="s">
        <v>140</v>
      </c>
      <c r="D16" s="229" t="s">
        <v>145</v>
      </c>
      <c r="E16" s="232" t="s">
        <v>144</v>
      </c>
      <c r="H16" s="4"/>
      <c r="I16" s="4"/>
      <c r="J16" s="3"/>
      <c r="K16" s="3"/>
      <c r="L16" s="3"/>
      <c r="M16" s="3"/>
      <c r="N16" s="3"/>
      <c r="O16" s="3"/>
      <c r="P16" s="3"/>
    </row>
    <row r="17" spans="2:6" ht="15" customHeight="1" x14ac:dyDescent="0.25">
      <c r="B17" s="272" t="s">
        <v>5</v>
      </c>
      <c r="C17" s="273"/>
      <c r="D17" s="273"/>
      <c r="E17" s="274"/>
      <c r="F17" s="2"/>
    </row>
    <row r="18" spans="2:6" ht="30" customHeight="1" x14ac:dyDescent="0.25">
      <c r="B18" s="249" t="s">
        <v>148</v>
      </c>
      <c r="C18" s="250"/>
      <c r="D18" s="250"/>
      <c r="E18" s="251"/>
      <c r="F18" s="2"/>
    </row>
    <row r="19" spans="2:6" ht="30" customHeight="1" thickBot="1" x14ac:dyDescent="0.3">
      <c r="B19" s="267" t="s">
        <v>149</v>
      </c>
      <c r="C19" s="268"/>
      <c r="D19" s="268"/>
      <c r="E19" s="269"/>
      <c r="F19" s="2"/>
    </row>
    <row r="20" spans="2:6" x14ac:dyDescent="0.25">
      <c r="C20" s="2"/>
      <c r="D20" s="2"/>
      <c r="E20" s="2"/>
      <c r="F20" s="2"/>
    </row>
    <row r="21" spans="2:6" ht="29.25" customHeight="1" x14ac:dyDescent="0.25">
      <c r="B21" s="271" t="s">
        <v>131</v>
      </c>
      <c r="C21" s="271"/>
      <c r="D21" s="271"/>
      <c r="E21" s="271"/>
      <c r="F21" s="2"/>
    </row>
    <row r="22" spans="2:6" ht="29.25" customHeight="1" x14ac:dyDescent="0.25">
      <c r="C22" s="2"/>
      <c r="D22" s="2"/>
      <c r="E22" s="2"/>
      <c r="F22" s="2"/>
    </row>
    <row r="23" spans="2:6" x14ac:dyDescent="0.25">
      <c r="C23" s="2"/>
      <c r="D23" s="2"/>
      <c r="E23" s="2"/>
      <c r="F23" s="2"/>
    </row>
  </sheetData>
  <sheetProtection algorithmName="SHA-512" hashValue="9Qrz2BpZ9mFAZ3lCxVm0It0UaZzx7/Z6JuEzTyV7ppjNKcJrWZH9MhiHGnC1ak8p3aL7ymopk6Rt6txbYQUwQQ==" saltValue="sxvgaq8VkpmgYKzGJuplbw==" spinCount="100000" sheet="1" objects="1" scenarios="1"/>
  <mergeCells count="18">
    <mergeCell ref="B18:E18"/>
    <mergeCell ref="B19:E19"/>
    <mergeCell ref="B13:C14"/>
    <mergeCell ref="B21:E21"/>
    <mergeCell ref="B17:E17"/>
    <mergeCell ref="B15:B16"/>
    <mergeCell ref="B10:E10"/>
    <mergeCell ref="B11:E11"/>
    <mergeCell ref="B12:E12"/>
    <mergeCell ref="F2:G2"/>
    <mergeCell ref="D13:E13"/>
    <mergeCell ref="B4:E4"/>
    <mergeCell ref="B5:E5"/>
    <mergeCell ref="B6:E6"/>
    <mergeCell ref="B7:E7"/>
    <mergeCell ref="B8:E8"/>
    <mergeCell ref="B3:E3"/>
    <mergeCell ref="B9:E9"/>
  </mergeCells>
  <hyperlinks>
    <hyperlink ref="B8:E8" r:id="rId1" display="https://www.strategie.gouv.fr/publications/levaluation-socioeconomique-effets-de-sante-projets-dinvestissement-publi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0" zoomScaleNormal="80" workbookViewId="0">
      <selection activeCell="C29" sqref="C29"/>
    </sheetView>
  </sheetViews>
  <sheetFormatPr baseColWidth="10" defaultRowHeight="15" x14ac:dyDescent="0.25"/>
  <cols>
    <col min="1" max="1" width="5.42578125" style="9" customWidth="1"/>
    <col min="2" max="2" width="74.28515625" style="9" customWidth="1"/>
    <col min="3" max="5" width="30.7109375" style="9" customWidth="1"/>
    <col min="6" max="6" width="28.28515625" style="9" customWidth="1"/>
    <col min="7" max="7" width="15.7109375" style="9" customWidth="1"/>
    <col min="8" max="16384" width="11.42578125" style="9"/>
  </cols>
  <sheetData>
    <row r="1" spans="1:8" ht="18.75" x14ac:dyDescent="0.3">
      <c r="B1" s="276" t="s">
        <v>124</v>
      </c>
      <c r="C1" s="276"/>
      <c r="D1" s="276"/>
      <c r="E1" s="276"/>
    </row>
    <row r="2" spans="1:8" ht="15" customHeight="1" x14ac:dyDescent="0.25">
      <c r="B2" s="236" t="s">
        <v>138</v>
      </c>
      <c r="C2" s="278"/>
      <c r="D2" s="278"/>
      <c r="E2" s="278"/>
    </row>
    <row r="3" spans="1:8" x14ac:dyDescent="0.25">
      <c r="B3" s="277"/>
      <c r="C3" s="277"/>
      <c r="D3" s="277"/>
      <c r="E3" s="277"/>
    </row>
    <row r="4" spans="1:8" x14ac:dyDescent="0.25">
      <c r="B4" s="279" t="s">
        <v>93</v>
      </c>
      <c r="C4" s="279"/>
      <c r="D4" s="279"/>
      <c r="E4" s="279"/>
    </row>
    <row r="5" spans="1:8" x14ac:dyDescent="0.25">
      <c r="B5" s="283" t="s">
        <v>123</v>
      </c>
      <c r="C5" s="280" t="s">
        <v>135</v>
      </c>
      <c r="D5" s="280"/>
      <c r="E5" s="282" t="s">
        <v>136</v>
      </c>
      <c r="F5" s="226"/>
    </row>
    <row r="6" spans="1:8" x14ac:dyDescent="0.25">
      <c r="B6" s="284"/>
      <c r="C6" s="281"/>
      <c r="D6" s="281"/>
      <c r="E6" s="282"/>
    </row>
    <row r="7" spans="1:8" ht="36.75" customHeight="1" x14ac:dyDescent="0.25">
      <c r="B7" s="284"/>
      <c r="C7" s="10" t="s">
        <v>24</v>
      </c>
      <c r="D7" s="11" t="s">
        <v>92</v>
      </c>
      <c r="E7" s="282"/>
    </row>
    <row r="8" spans="1:8" ht="18" customHeight="1" x14ac:dyDescent="0.25">
      <c r="B8" s="285"/>
      <c r="C8" s="237"/>
      <c r="D8" s="237"/>
      <c r="E8" s="237"/>
    </row>
    <row r="9" spans="1:8" x14ac:dyDescent="0.25">
      <c r="B9" s="291" t="s">
        <v>77</v>
      </c>
      <c r="C9" s="291"/>
      <c r="D9" s="291"/>
      <c r="E9" s="291"/>
      <c r="F9" s="291"/>
      <c r="G9" s="291"/>
      <c r="H9" s="291"/>
    </row>
    <row r="10" spans="1:8" x14ac:dyDescent="0.25">
      <c r="B10" s="286" t="s">
        <v>78</v>
      </c>
      <c r="C10" s="286"/>
      <c r="D10" s="286"/>
      <c r="E10" s="286"/>
      <c r="F10" s="12"/>
      <c r="G10" s="12"/>
      <c r="H10" s="12"/>
    </row>
    <row r="11" spans="1:8" x14ac:dyDescent="0.25">
      <c r="B11" s="277"/>
      <c r="C11" s="277"/>
      <c r="D11" s="277"/>
      <c r="E11" s="277"/>
    </row>
    <row r="12" spans="1:8" x14ac:dyDescent="0.25">
      <c r="B12" s="292" t="s">
        <v>153</v>
      </c>
      <c r="C12" s="292"/>
      <c r="D12" s="292"/>
      <c r="E12" s="292"/>
      <c r="F12" s="226"/>
    </row>
    <row r="13" spans="1:8" ht="28.5" customHeight="1" x14ac:dyDescent="0.25">
      <c r="A13" s="226"/>
      <c r="B13" s="293" t="s">
        <v>154</v>
      </c>
      <c r="C13" s="294"/>
      <c r="D13" s="295"/>
      <c r="E13" s="24">
        <f>C6*'Paramètres et valeurs'!D13+C8*'Paramètres et valeurs'!D16+D8*'Paramètres et valeurs'!E16+E8*'Paramètres et valeurs'!F16</f>
        <v>0</v>
      </c>
      <c r="F13" s="226"/>
    </row>
    <row r="14" spans="1:8" ht="17.25" x14ac:dyDescent="0.25">
      <c r="B14" s="14"/>
      <c r="C14" s="15" t="s">
        <v>79</v>
      </c>
      <c r="D14" s="15" t="s">
        <v>11</v>
      </c>
      <c r="E14" s="15" t="s">
        <v>10</v>
      </c>
    </row>
    <row r="15" spans="1:8" ht="17.25" customHeight="1" x14ac:dyDescent="0.25">
      <c r="A15" s="226"/>
      <c r="B15" s="16" t="s">
        <v>155</v>
      </c>
      <c r="C15" s="25">
        <f>E13*'Paramètres et valeurs'!C21</f>
        <v>0</v>
      </c>
      <c r="D15" s="25">
        <f>E13*'Paramètres et valeurs'!D21</f>
        <v>0</v>
      </c>
      <c r="E15" s="25">
        <f>E13*'Paramètres et valeurs'!E21</f>
        <v>0</v>
      </c>
      <c r="F15" s="297"/>
      <c r="G15" s="298"/>
      <c r="H15" s="298"/>
    </row>
    <row r="16" spans="1:8" ht="15" customHeight="1" x14ac:dyDescent="0.25">
      <c r="B16" s="17" t="s">
        <v>156</v>
      </c>
      <c r="C16" s="26">
        <f>E13-C15</f>
        <v>0</v>
      </c>
      <c r="D16" s="26">
        <f>E13-D15</f>
        <v>0</v>
      </c>
      <c r="E16" s="26">
        <f>E13-E15</f>
        <v>0</v>
      </c>
    </row>
    <row r="17" spans="2:8" ht="15" customHeight="1" x14ac:dyDescent="0.25">
      <c r="B17" s="296" t="s">
        <v>82</v>
      </c>
      <c r="C17" s="296"/>
      <c r="D17" s="296"/>
      <c r="E17" s="296"/>
      <c r="F17" s="18"/>
      <c r="G17" s="18"/>
      <c r="H17" s="18"/>
    </row>
    <row r="18" spans="2:8" x14ac:dyDescent="0.25">
      <c r="B18" s="277"/>
      <c r="C18" s="277"/>
      <c r="D18" s="277"/>
      <c r="E18" s="277"/>
    </row>
    <row r="19" spans="2:8" ht="14.25" customHeight="1" x14ac:dyDescent="0.25">
      <c r="B19" s="288" t="s">
        <v>157</v>
      </c>
      <c r="C19" s="289"/>
      <c r="D19" s="289"/>
      <c r="E19" s="290"/>
      <c r="F19" s="226"/>
    </row>
    <row r="20" spans="2:8" x14ac:dyDescent="0.25">
      <c r="B20" s="19" t="s">
        <v>63</v>
      </c>
      <c r="C20" s="15" t="s">
        <v>12</v>
      </c>
      <c r="D20" s="15" t="s">
        <v>11</v>
      </c>
      <c r="E20" s="15" t="s">
        <v>10</v>
      </c>
    </row>
    <row r="21" spans="2:8" x14ac:dyDescent="0.25">
      <c r="B21" s="20" t="s">
        <v>0</v>
      </c>
      <c r="C21" s="27">
        <f>C16*'Paramètres et valeurs'!D27</f>
        <v>0</v>
      </c>
      <c r="D21" s="27">
        <f>D16*'Paramètres et valeurs'!D27</f>
        <v>0</v>
      </c>
      <c r="E21" s="28">
        <f>E16*'Paramètres et valeurs'!D27</f>
        <v>0</v>
      </c>
    </row>
    <row r="22" spans="2:8" s="22" customFormat="1" x14ac:dyDescent="0.25">
      <c r="B22" s="21" t="s">
        <v>72</v>
      </c>
      <c r="C22" s="29">
        <f>C16*'Paramètres et valeurs'!C27</f>
        <v>0</v>
      </c>
      <c r="D22" s="29">
        <f>D16*'Paramètres et valeurs'!C27</f>
        <v>0</v>
      </c>
      <c r="E22" s="29">
        <f>E16*'Paramètres et valeurs'!C27</f>
        <v>0</v>
      </c>
      <c r="F22" s="226"/>
    </row>
    <row r="23" spans="2:8" s="22" customFormat="1" x14ac:dyDescent="0.25">
      <c r="B23" s="23" t="s">
        <v>87</v>
      </c>
      <c r="C23" s="30">
        <f>C16*'Paramètres et valeurs'!D28</f>
        <v>0</v>
      </c>
      <c r="D23" s="30">
        <f>D16*'Paramètres et valeurs'!D28</f>
        <v>0</v>
      </c>
      <c r="E23" s="30">
        <f>E16*'Paramètres et valeurs'!D28</f>
        <v>0</v>
      </c>
      <c r="F23" s="226"/>
    </row>
    <row r="24" spans="2:8" s="22" customFormat="1" x14ac:dyDescent="0.25">
      <c r="B24" s="23" t="s">
        <v>88</v>
      </c>
      <c r="C24" s="30">
        <f>C16*'Paramètres et valeurs'!C28</f>
        <v>0</v>
      </c>
      <c r="D24" s="30">
        <f>D16*'Paramètres et valeurs'!C28</f>
        <v>0</v>
      </c>
      <c r="E24" s="30">
        <f>E16*'Paramètres et valeurs'!C28</f>
        <v>0</v>
      </c>
    </row>
    <row r="25" spans="2:8" ht="28.5" customHeight="1" x14ac:dyDescent="0.25">
      <c r="B25" s="287" t="s">
        <v>71</v>
      </c>
      <c r="C25" s="287"/>
      <c r="D25" s="287"/>
      <c r="E25" s="287"/>
    </row>
    <row r="28" spans="2:8" x14ac:dyDescent="0.25">
      <c r="B28" s="226"/>
    </row>
  </sheetData>
  <sheetProtection algorithmName="SHA-512" hashValue="b6NWELs9zoMsUYQebhQPPrWdXIqbsnqM9qxfkbqYnpRaJ1S4JqYUxA3vWXyqdGp6RQLa+aKs2scanP9RzRYNNg==" saltValue="XmO+dzhwGEuOjjgh6SmxZg==" spinCount="100000" sheet="1" objects="1" scenarios="1"/>
  <mergeCells count="18">
    <mergeCell ref="B25:E25"/>
    <mergeCell ref="B19:E19"/>
    <mergeCell ref="B9:H9"/>
    <mergeCell ref="B12:E12"/>
    <mergeCell ref="B13:D13"/>
    <mergeCell ref="B17:E17"/>
    <mergeCell ref="B18:E18"/>
    <mergeCell ref="F15:H15"/>
    <mergeCell ref="B1:E1"/>
    <mergeCell ref="B3:E3"/>
    <mergeCell ref="C2:E2"/>
    <mergeCell ref="B11:E11"/>
    <mergeCell ref="B4:E4"/>
    <mergeCell ref="C5:D5"/>
    <mergeCell ref="C6:D6"/>
    <mergeCell ref="E5:E7"/>
    <mergeCell ref="B5:B8"/>
    <mergeCell ref="B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80" zoomScaleNormal="80" workbookViewId="0">
      <selection activeCell="B25" sqref="B25"/>
    </sheetView>
  </sheetViews>
  <sheetFormatPr baseColWidth="10" defaultRowHeight="15" x14ac:dyDescent="0.25"/>
  <cols>
    <col min="1" max="1" width="5.42578125" style="9" customWidth="1"/>
    <col min="2" max="2" width="74.85546875" style="9" customWidth="1"/>
    <col min="3" max="3" width="30.7109375" style="9" customWidth="1"/>
    <col min="4" max="4" width="36.42578125" style="9" customWidth="1"/>
    <col min="5" max="5" width="30.7109375" style="9" customWidth="1"/>
    <col min="6" max="6" width="25" style="9" customWidth="1"/>
    <col min="7" max="7" width="15.7109375" style="9" customWidth="1"/>
    <col min="8" max="16384" width="11.42578125" style="9"/>
  </cols>
  <sheetData>
    <row r="1" spans="2:8" ht="18.75" x14ac:dyDescent="0.3">
      <c r="B1" s="276" t="s">
        <v>126</v>
      </c>
      <c r="C1" s="276"/>
      <c r="D1" s="276"/>
      <c r="E1" s="276"/>
    </row>
    <row r="2" spans="2:8" ht="15" customHeight="1" x14ac:dyDescent="0.25">
      <c r="B2" s="236" t="s">
        <v>138</v>
      </c>
      <c r="C2" s="299"/>
      <c r="D2" s="299"/>
      <c r="E2" s="299"/>
    </row>
    <row r="3" spans="2:8" x14ac:dyDescent="0.25">
      <c r="B3" s="277"/>
      <c r="C3" s="277"/>
      <c r="D3" s="277"/>
      <c r="E3" s="277"/>
    </row>
    <row r="4" spans="2:8" x14ac:dyDescent="0.25">
      <c r="B4" s="279" t="s">
        <v>93</v>
      </c>
      <c r="C4" s="279"/>
      <c r="D4" s="279"/>
      <c r="E4" s="279"/>
    </row>
    <row r="5" spans="2:8" ht="16.5" customHeight="1" x14ac:dyDescent="0.25">
      <c r="B5" s="302" t="s">
        <v>125</v>
      </c>
      <c r="C5" s="302"/>
      <c r="D5" s="302"/>
      <c r="E5" s="238"/>
    </row>
    <row r="6" spans="2:8" x14ac:dyDescent="0.25">
      <c r="B6" s="300"/>
      <c r="C6" s="300"/>
      <c r="D6" s="300"/>
      <c r="E6" s="300"/>
    </row>
    <row r="7" spans="2:8" x14ac:dyDescent="0.25">
      <c r="B7" s="292" t="s">
        <v>158</v>
      </c>
      <c r="C7" s="292"/>
      <c r="D7" s="292"/>
      <c r="E7" s="292"/>
      <c r="F7" s="226"/>
    </row>
    <row r="8" spans="2:8" ht="20.25" customHeight="1" x14ac:dyDescent="0.25">
      <c r="B8" s="301" t="s">
        <v>159</v>
      </c>
      <c r="C8" s="301"/>
      <c r="D8" s="301"/>
      <c r="E8" s="34">
        <f>E5*'Paramètres et valeurs'!C16</f>
        <v>0</v>
      </c>
    </row>
    <row r="9" spans="2:8" ht="15" customHeight="1" x14ac:dyDescent="0.25">
      <c r="B9" s="32"/>
      <c r="C9" s="15" t="s">
        <v>15</v>
      </c>
      <c r="D9" s="15" t="s">
        <v>11</v>
      </c>
      <c r="E9" s="15" t="s">
        <v>10</v>
      </c>
      <c r="F9" s="31"/>
    </row>
    <row r="10" spans="2:8" ht="15" customHeight="1" x14ac:dyDescent="0.25">
      <c r="B10" s="16" t="s">
        <v>155</v>
      </c>
      <c r="C10" s="35">
        <f>E8*'Paramètres et valeurs'!C21</f>
        <v>0</v>
      </c>
      <c r="D10" s="35">
        <f>E8*'Paramètres et valeurs'!D21</f>
        <v>0</v>
      </c>
      <c r="E10" s="35">
        <f>E8*'Paramètres et valeurs'!E21</f>
        <v>0</v>
      </c>
      <c r="F10" s="31"/>
    </row>
    <row r="11" spans="2:8" ht="15" customHeight="1" x14ac:dyDescent="0.25">
      <c r="B11" s="17" t="s">
        <v>160</v>
      </c>
      <c r="C11" s="36">
        <f>E8-C10</f>
        <v>0</v>
      </c>
      <c r="D11" s="36">
        <f>E8-D10</f>
        <v>0</v>
      </c>
      <c r="E11" s="36">
        <f>E8-E10</f>
        <v>0</v>
      </c>
      <c r="F11" s="31"/>
    </row>
    <row r="12" spans="2:8" x14ac:dyDescent="0.25">
      <c r="B12" s="296" t="s">
        <v>83</v>
      </c>
      <c r="C12" s="296"/>
      <c r="D12" s="296"/>
      <c r="E12" s="296"/>
      <c r="F12" s="33"/>
      <c r="G12" s="18"/>
      <c r="H12" s="18"/>
    </row>
    <row r="13" spans="2:8" x14ac:dyDescent="0.25">
      <c r="B13" s="277"/>
      <c r="C13" s="277"/>
      <c r="D13" s="277"/>
      <c r="E13" s="277"/>
    </row>
    <row r="14" spans="2:8" x14ac:dyDescent="0.25">
      <c r="B14" s="288" t="s">
        <v>157</v>
      </c>
      <c r="C14" s="289"/>
      <c r="D14" s="289"/>
      <c r="E14" s="290"/>
    </row>
    <row r="15" spans="2:8" x14ac:dyDescent="0.25">
      <c r="B15" s="19" t="s">
        <v>63</v>
      </c>
      <c r="C15" s="15" t="s">
        <v>12</v>
      </c>
      <c r="D15" s="15" t="s">
        <v>11</v>
      </c>
      <c r="E15" s="15" t="s">
        <v>10</v>
      </c>
    </row>
    <row r="16" spans="2:8" x14ac:dyDescent="0.25">
      <c r="B16" s="20" t="s">
        <v>0</v>
      </c>
      <c r="C16" s="37">
        <f>C11*'Paramètres et valeurs'!D27</f>
        <v>0</v>
      </c>
      <c r="D16" s="37">
        <f>D11*'Paramètres et valeurs'!D27</f>
        <v>0</v>
      </c>
      <c r="E16" s="38">
        <f>E11*'Paramètres et valeurs'!D27</f>
        <v>0</v>
      </c>
    </row>
    <row r="17" spans="2:6" s="22" customFormat="1" x14ac:dyDescent="0.25">
      <c r="B17" s="21" t="s">
        <v>72</v>
      </c>
      <c r="C17" s="39">
        <f>C11*'Paramètres et valeurs'!C27</f>
        <v>0</v>
      </c>
      <c r="D17" s="39">
        <f>D11*'Paramètres et valeurs'!C27</f>
        <v>0</v>
      </c>
      <c r="E17" s="39">
        <f>E11*'Paramètres et valeurs'!C27</f>
        <v>0</v>
      </c>
      <c r="F17" s="226"/>
    </row>
    <row r="18" spans="2:6" s="22" customFormat="1" x14ac:dyDescent="0.25">
      <c r="B18" s="23" t="s">
        <v>87</v>
      </c>
      <c r="C18" s="40">
        <f>C11*'Paramètres et valeurs'!D28</f>
        <v>0</v>
      </c>
      <c r="D18" s="40">
        <f>D11*'Paramètres et valeurs'!D28</f>
        <v>0</v>
      </c>
      <c r="E18" s="40">
        <f>E11*'Paramètres et valeurs'!D28</f>
        <v>0</v>
      </c>
      <c r="F18" s="226"/>
    </row>
    <row r="19" spans="2:6" s="22" customFormat="1" x14ac:dyDescent="0.25">
      <c r="B19" s="23" t="s">
        <v>88</v>
      </c>
      <c r="C19" s="40">
        <f>C11*'Paramètres et valeurs'!C28</f>
        <v>0</v>
      </c>
      <c r="D19" s="40">
        <f>D11*'Paramètres et valeurs'!C28</f>
        <v>0</v>
      </c>
      <c r="E19" s="40">
        <f>E11*'Paramètres et valeurs'!C28</f>
        <v>0</v>
      </c>
    </row>
    <row r="20" spans="2:6" ht="29.25" customHeight="1" x14ac:dyDescent="0.25">
      <c r="B20" s="287" t="s">
        <v>71</v>
      </c>
      <c r="C20" s="287"/>
      <c r="D20" s="287"/>
      <c r="E20" s="287"/>
    </row>
    <row r="23" spans="2:6" x14ac:dyDescent="0.25">
      <c r="B23" s="226"/>
    </row>
  </sheetData>
  <sheetProtection algorithmName="SHA-512" hashValue="h1R5/kDTK2dkdmP2NNNiiybycdz7lLtgsYD0c/1H/YEf4PXIQeh5cY7xJPlnxuQsOwB/kEWFiWdppMFyUrWdFA==" saltValue="54TAPwR5WpD8NyDkbZ2GkQ==" spinCount="100000" sheet="1" objects="1" scenarios="1"/>
  <mergeCells count="12">
    <mergeCell ref="B8:D8"/>
    <mergeCell ref="B5:D5"/>
    <mergeCell ref="B4:E4"/>
    <mergeCell ref="B20:E20"/>
    <mergeCell ref="B12:E12"/>
    <mergeCell ref="B13:E13"/>
    <mergeCell ref="B14:E14"/>
    <mergeCell ref="B1:E1"/>
    <mergeCell ref="C2:E2"/>
    <mergeCell ref="B3:E3"/>
    <mergeCell ref="B6:E6"/>
    <mergeCell ref="B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zoomScale="90" zoomScaleNormal="90" workbookViewId="0">
      <selection activeCell="H25" sqref="H25"/>
    </sheetView>
  </sheetViews>
  <sheetFormatPr baseColWidth="10" defaultRowHeight="15" x14ac:dyDescent="0.25"/>
  <cols>
    <col min="1" max="1" width="4" style="9" customWidth="1"/>
    <col min="2" max="2" width="66.7109375" style="9" customWidth="1"/>
    <col min="3" max="3" width="34.85546875" style="9" customWidth="1"/>
    <col min="4" max="4" width="33.42578125" style="9" customWidth="1"/>
    <col min="5" max="5" width="28.7109375" style="9" customWidth="1"/>
    <col min="6" max="6" width="3.7109375" style="9" customWidth="1"/>
    <col min="7" max="7" width="52.7109375" style="9" customWidth="1"/>
    <col min="8" max="10" width="28.7109375" style="9" customWidth="1"/>
    <col min="11" max="16384" width="11.42578125" style="9"/>
  </cols>
  <sheetData>
    <row r="1" spans="2:14" ht="18.75" x14ac:dyDescent="0.3">
      <c r="B1" s="276" t="s">
        <v>127</v>
      </c>
      <c r="C1" s="276"/>
      <c r="D1" s="276"/>
      <c r="E1" s="276"/>
      <c r="F1" s="276"/>
      <c r="G1" s="276"/>
      <c r="H1" s="276"/>
      <c r="I1" s="276"/>
      <c r="J1" s="276"/>
    </row>
    <row r="2" spans="2:14" ht="15" customHeight="1" x14ac:dyDescent="0.25">
      <c r="B2" s="305" t="s">
        <v>138</v>
      </c>
      <c r="C2" s="305"/>
      <c r="D2" s="305"/>
      <c r="E2" s="303"/>
      <c r="F2" s="303"/>
      <c r="G2" s="303"/>
      <c r="H2" s="303"/>
      <c r="I2" s="303"/>
      <c r="J2" s="303"/>
    </row>
    <row r="3" spans="2:14" x14ac:dyDescent="0.25">
      <c r="B3" s="303"/>
      <c r="C3" s="303"/>
      <c r="D3" s="303"/>
      <c r="E3" s="303"/>
      <c r="F3" s="303"/>
      <c r="G3" s="303"/>
      <c r="H3" s="303"/>
      <c r="I3" s="303"/>
      <c r="J3" s="303"/>
    </row>
    <row r="4" spans="2:14" x14ac:dyDescent="0.25">
      <c r="B4" s="288" t="s">
        <v>95</v>
      </c>
      <c r="C4" s="289"/>
      <c r="D4" s="289"/>
      <c r="E4" s="290"/>
      <c r="F4" s="304"/>
      <c r="G4" s="288" t="s">
        <v>94</v>
      </c>
      <c r="H4" s="289"/>
      <c r="I4" s="289"/>
      <c r="J4" s="290"/>
      <c r="K4" s="41"/>
      <c r="L4" s="41"/>
      <c r="M4" s="41"/>
      <c r="N4" s="42"/>
    </row>
    <row r="5" spans="2:14" x14ac:dyDescent="0.25">
      <c r="B5" s="43"/>
      <c r="C5" s="311" t="s">
        <v>135</v>
      </c>
      <c r="D5" s="312"/>
      <c r="E5" s="306" t="s">
        <v>136</v>
      </c>
      <c r="F5" s="304"/>
      <c r="G5" s="44"/>
      <c r="H5" s="311" t="s">
        <v>137</v>
      </c>
      <c r="I5" s="312"/>
      <c r="J5" s="306" t="s">
        <v>136</v>
      </c>
      <c r="K5" s="45"/>
      <c r="L5" s="45"/>
      <c r="M5" s="45"/>
      <c r="N5" s="42"/>
    </row>
    <row r="6" spans="2:14" ht="15" customHeight="1" x14ac:dyDescent="0.25">
      <c r="B6" s="17" t="s">
        <v>100</v>
      </c>
      <c r="C6" s="313">
        <v>0</v>
      </c>
      <c r="D6" s="314"/>
      <c r="E6" s="307"/>
      <c r="F6" s="304"/>
      <c r="G6" s="17" t="s">
        <v>102</v>
      </c>
      <c r="H6" s="313">
        <v>0</v>
      </c>
      <c r="I6" s="314"/>
      <c r="J6" s="307"/>
      <c r="K6" s="45"/>
      <c r="L6" s="45"/>
      <c r="M6" s="45"/>
      <c r="N6" s="42"/>
    </row>
    <row r="7" spans="2:14" ht="24" customHeight="1" x14ac:dyDescent="0.25">
      <c r="B7" s="46" t="s">
        <v>128</v>
      </c>
      <c r="C7" s="309">
        <f>C6*'Paramètres et valeurs'!C5</f>
        <v>0</v>
      </c>
      <c r="D7" s="310"/>
      <c r="E7" s="307"/>
      <c r="F7" s="304"/>
      <c r="G7" s="46" t="s">
        <v>128</v>
      </c>
      <c r="H7" s="309">
        <f>H6*'Paramètres et valeurs'!D5</f>
        <v>0</v>
      </c>
      <c r="I7" s="310"/>
      <c r="J7" s="307"/>
      <c r="K7" s="45"/>
      <c r="L7" s="45"/>
      <c r="M7" s="45"/>
      <c r="N7" s="42"/>
    </row>
    <row r="8" spans="2:14" ht="46.5" customHeight="1" x14ac:dyDescent="0.25">
      <c r="B8" s="47"/>
      <c r="C8" s="48" t="s">
        <v>89</v>
      </c>
      <c r="D8" s="48" t="s">
        <v>91</v>
      </c>
      <c r="E8" s="308"/>
      <c r="F8" s="304"/>
      <c r="G8" s="49"/>
      <c r="H8" s="48" t="s">
        <v>89</v>
      </c>
      <c r="I8" s="48" t="s">
        <v>92</v>
      </c>
      <c r="J8" s="308"/>
      <c r="K8" s="50"/>
      <c r="L8" s="50"/>
      <c r="M8" s="51"/>
      <c r="N8" s="42"/>
    </row>
    <row r="9" spans="2:14" ht="15" customHeight="1" x14ac:dyDescent="0.25">
      <c r="B9" s="17" t="s">
        <v>101</v>
      </c>
      <c r="C9" s="239">
        <v>0</v>
      </c>
      <c r="D9" s="239">
        <v>0</v>
      </c>
      <c r="E9" s="239"/>
      <c r="F9" s="304"/>
      <c r="G9" s="17" t="s">
        <v>103</v>
      </c>
      <c r="H9" s="239"/>
      <c r="I9" s="239"/>
      <c r="J9" s="239"/>
      <c r="K9" s="52"/>
      <c r="L9" s="52"/>
      <c r="M9" s="51"/>
      <c r="N9" s="42"/>
    </row>
    <row r="10" spans="2:14" ht="25.5" customHeight="1" x14ac:dyDescent="0.25">
      <c r="B10" s="46" t="s">
        <v>128</v>
      </c>
      <c r="C10" s="59">
        <f>C9*'Paramètres et valeurs'!C5</f>
        <v>0</v>
      </c>
      <c r="D10" s="59">
        <f>D9*'Paramètres et valeurs'!C5</f>
        <v>0</v>
      </c>
      <c r="E10" s="59">
        <f>E9*'Paramètres et valeurs'!C5</f>
        <v>0</v>
      </c>
      <c r="F10" s="304"/>
      <c r="G10" s="46" t="s">
        <v>128</v>
      </c>
      <c r="H10" s="59">
        <f>H9*'Paramètres et valeurs'!D5</f>
        <v>0</v>
      </c>
      <c r="I10" s="59">
        <f>I9*'Paramètres et valeurs'!D5</f>
        <v>0</v>
      </c>
      <c r="J10" s="59">
        <f>J9*'Paramètres et valeurs'!D5</f>
        <v>0</v>
      </c>
      <c r="K10" s="53"/>
      <c r="L10" s="54"/>
      <c r="M10" s="51"/>
      <c r="N10" s="42"/>
    </row>
    <row r="11" spans="2:14" x14ac:dyDescent="0.25">
      <c r="B11" s="55" t="s">
        <v>90</v>
      </c>
      <c r="J11" s="51"/>
      <c r="K11" s="56"/>
      <c r="L11" s="56"/>
      <c r="M11" s="56"/>
      <c r="N11" s="42"/>
    </row>
    <row r="12" spans="2:14" x14ac:dyDescent="0.25">
      <c r="B12" s="286" t="s">
        <v>78</v>
      </c>
      <c r="C12" s="286"/>
      <c r="D12" s="286"/>
      <c r="E12" s="286"/>
      <c r="J12" s="51"/>
      <c r="K12" s="56"/>
      <c r="L12" s="56"/>
      <c r="M12" s="56"/>
      <c r="N12" s="42"/>
    </row>
    <row r="13" spans="2:14" x14ac:dyDescent="0.25">
      <c r="B13" s="277"/>
      <c r="C13" s="277"/>
      <c r="D13" s="277"/>
      <c r="E13" s="277"/>
      <c r="J13" s="51"/>
      <c r="K13" s="56"/>
      <c r="L13" s="56"/>
      <c r="M13" s="56"/>
      <c r="N13" s="42"/>
    </row>
    <row r="14" spans="2:14" x14ac:dyDescent="0.25">
      <c r="B14" s="292" t="s">
        <v>153</v>
      </c>
      <c r="C14" s="292"/>
      <c r="D14" s="292"/>
      <c r="E14" s="292"/>
      <c r="G14" s="226"/>
      <c r="J14" s="42"/>
      <c r="K14" s="42"/>
      <c r="L14" s="42"/>
      <c r="M14" s="42"/>
      <c r="N14" s="42"/>
    </row>
    <row r="15" spans="2:14" ht="16.5" customHeight="1" x14ac:dyDescent="0.25">
      <c r="B15" s="301" t="s">
        <v>161</v>
      </c>
      <c r="C15" s="301"/>
      <c r="D15" s="301"/>
      <c r="E15" s="34">
        <f>(C7+H7)*'Paramètres et valeurs'!D13+(C10+H10)*'Paramètres et valeurs'!D16+(D10+I10)*'Paramètres et valeurs'!E16+(E10+J10)*'Paramètres et valeurs'!F16</f>
        <v>0</v>
      </c>
    </row>
    <row r="16" spans="2:14" x14ac:dyDescent="0.25">
      <c r="B16" s="32"/>
      <c r="C16" s="15" t="s">
        <v>12</v>
      </c>
      <c r="D16" s="15" t="s">
        <v>11</v>
      </c>
      <c r="E16" s="15" t="s">
        <v>10</v>
      </c>
      <c r="F16" s="42"/>
      <c r="G16" s="31"/>
    </row>
    <row r="17" spans="2:7" ht="15" customHeight="1" x14ac:dyDescent="0.25">
      <c r="B17" s="16" t="s">
        <v>155</v>
      </c>
      <c r="C17" s="35">
        <f>E15*'Paramètres et valeurs'!C21</f>
        <v>0</v>
      </c>
      <c r="D17" s="35">
        <f>E15*'Paramètres et valeurs'!D21</f>
        <v>0</v>
      </c>
      <c r="E17" s="35">
        <f>E15*'Paramètres et valeurs'!E21</f>
        <v>0</v>
      </c>
      <c r="F17" s="42"/>
      <c r="G17" s="31"/>
    </row>
    <row r="18" spans="2:7" ht="15" customHeight="1" x14ac:dyDescent="0.25">
      <c r="B18" s="17" t="s">
        <v>160</v>
      </c>
      <c r="C18" s="36">
        <f>E15-C17</f>
        <v>0</v>
      </c>
      <c r="D18" s="36">
        <f>E15-D17</f>
        <v>0</v>
      </c>
      <c r="E18" s="36">
        <f>E15-E17</f>
        <v>0</v>
      </c>
      <c r="F18" s="42"/>
      <c r="G18" s="31"/>
    </row>
    <row r="19" spans="2:7" x14ac:dyDescent="0.25">
      <c r="B19" s="315" t="s">
        <v>84</v>
      </c>
      <c r="C19" s="315"/>
      <c r="D19" s="315"/>
      <c r="E19" s="315"/>
      <c r="F19" s="58"/>
      <c r="G19" s="33"/>
    </row>
    <row r="20" spans="2:7" x14ac:dyDescent="0.25">
      <c r="B20" s="277"/>
      <c r="C20" s="277"/>
      <c r="D20" s="277"/>
      <c r="E20" s="277"/>
      <c r="F20" s="57"/>
    </row>
    <row r="21" spans="2:7" x14ac:dyDescent="0.25">
      <c r="B21" s="288" t="s">
        <v>157</v>
      </c>
      <c r="C21" s="289"/>
      <c r="D21" s="289"/>
      <c r="E21" s="290"/>
    </row>
    <row r="22" spans="2:7" x14ac:dyDescent="0.25">
      <c r="B22" s="19" t="s">
        <v>63</v>
      </c>
      <c r="C22" s="15" t="s">
        <v>15</v>
      </c>
      <c r="D22" s="15" t="s">
        <v>16</v>
      </c>
      <c r="E22" s="15" t="s">
        <v>10</v>
      </c>
    </row>
    <row r="23" spans="2:7" x14ac:dyDescent="0.25">
      <c r="B23" s="20" t="s">
        <v>0</v>
      </c>
      <c r="C23" s="37">
        <f>C18*'Paramètres et valeurs'!D27</f>
        <v>0</v>
      </c>
      <c r="D23" s="37">
        <f>D18*'Paramètres et valeurs'!D27</f>
        <v>0</v>
      </c>
      <c r="E23" s="38">
        <f>E18*'Paramètres et valeurs'!D27</f>
        <v>0</v>
      </c>
    </row>
    <row r="24" spans="2:7" s="22" customFormat="1" x14ac:dyDescent="0.25">
      <c r="B24" s="21" t="s">
        <v>72</v>
      </c>
      <c r="C24" s="39">
        <f>C18*'Paramètres et valeurs'!C27</f>
        <v>0</v>
      </c>
      <c r="D24" s="39">
        <f>D18*'Paramètres et valeurs'!C27</f>
        <v>0</v>
      </c>
      <c r="E24" s="39">
        <f>E18*'Paramètres et valeurs'!C27</f>
        <v>0</v>
      </c>
      <c r="G24" s="226"/>
    </row>
    <row r="25" spans="2:7" s="22" customFormat="1" x14ac:dyDescent="0.25">
      <c r="B25" s="23" t="s">
        <v>87</v>
      </c>
      <c r="C25" s="40">
        <f>C18*'Paramètres et valeurs'!D28</f>
        <v>0</v>
      </c>
      <c r="D25" s="40">
        <f>D18*'Paramètres et valeurs'!D28</f>
        <v>0</v>
      </c>
      <c r="E25" s="40">
        <f>E18*'Paramètres et valeurs'!D28</f>
        <v>0</v>
      </c>
      <c r="G25" s="226"/>
    </row>
    <row r="26" spans="2:7" s="22" customFormat="1" x14ac:dyDescent="0.25">
      <c r="B26" s="23" t="s">
        <v>88</v>
      </c>
      <c r="C26" s="40">
        <f>C18*'Paramètres et valeurs'!C28</f>
        <v>0</v>
      </c>
      <c r="D26" s="40">
        <f>D18*'Paramètres et valeurs'!C28</f>
        <v>0</v>
      </c>
      <c r="E26" s="40">
        <f>E18*'Paramètres et valeurs'!C28</f>
        <v>0</v>
      </c>
    </row>
    <row r="27" spans="2:7" ht="24.75" customHeight="1" x14ac:dyDescent="0.25">
      <c r="B27" s="287" t="s">
        <v>80</v>
      </c>
      <c r="C27" s="287"/>
      <c r="D27" s="287"/>
      <c r="E27" s="287"/>
    </row>
    <row r="29" spans="2:7" x14ac:dyDescent="0.25">
      <c r="B29" s="226"/>
    </row>
  </sheetData>
  <sheetProtection algorithmName="SHA-512" hashValue="KW67ktQozBFefOCNy/yHhMf2KIVvlHk9F6X7LQljr0JGQislNczWNdb397rT42mC+Td0e8vKtyo9NUEtYO+inw==" saltValue="H/4txlDiGGs+j0gOGjiEAA==" spinCount="100000" sheet="1" objects="1" scenarios="1"/>
  <mergeCells count="23">
    <mergeCell ref="B27:E27"/>
    <mergeCell ref="B4:E4"/>
    <mergeCell ref="H5:I5"/>
    <mergeCell ref="H6:I6"/>
    <mergeCell ref="B14:E14"/>
    <mergeCell ref="B15:D15"/>
    <mergeCell ref="C6:D6"/>
    <mergeCell ref="C5:D5"/>
    <mergeCell ref="B12:E12"/>
    <mergeCell ref="B21:E21"/>
    <mergeCell ref="B19:E19"/>
    <mergeCell ref="B20:E20"/>
    <mergeCell ref="B1:J1"/>
    <mergeCell ref="B13:E13"/>
    <mergeCell ref="B3:J3"/>
    <mergeCell ref="E2:J2"/>
    <mergeCell ref="F4:F10"/>
    <mergeCell ref="B2:D2"/>
    <mergeCell ref="G4:J4"/>
    <mergeCell ref="J5:J8"/>
    <mergeCell ref="E5:E8"/>
    <mergeCell ref="C7:D7"/>
    <mergeCell ref="H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zoomScale="90" zoomScaleNormal="90" workbookViewId="0">
      <selection activeCell="B27" sqref="B27"/>
    </sheetView>
  </sheetViews>
  <sheetFormatPr baseColWidth="10" defaultRowHeight="15" x14ac:dyDescent="0.25"/>
  <cols>
    <col min="1" max="1" width="5.42578125" style="9" customWidth="1"/>
    <col min="2" max="2" width="63.85546875" style="9" customWidth="1"/>
    <col min="3" max="5" width="30.7109375" style="9" customWidth="1"/>
    <col min="6" max="6" width="25.85546875" style="9" customWidth="1"/>
    <col min="7" max="7" width="15.7109375" style="9" customWidth="1"/>
    <col min="8" max="16384" width="11.42578125" style="9"/>
  </cols>
  <sheetData>
    <row r="1" spans="2:10" ht="39" customHeight="1" x14ac:dyDescent="0.3">
      <c r="B1" s="316" t="s">
        <v>26</v>
      </c>
      <c r="C1" s="316"/>
      <c r="D1" s="316"/>
      <c r="E1" s="316"/>
    </row>
    <row r="2" spans="2:10" ht="15" customHeight="1" x14ac:dyDescent="0.25">
      <c r="B2" s="240" t="s">
        <v>138</v>
      </c>
      <c r="C2" s="299"/>
      <c r="D2" s="299"/>
      <c r="E2" s="299"/>
    </row>
    <row r="3" spans="2:10" x14ac:dyDescent="0.25">
      <c r="B3" s="303"/>
      <c r="C3" s="303"/>
      <c r="D3" s="303"/>
      <c r="E3" s="303"/>
    </row>
    <row r="4" spans="2:10" x14ac:dyDescent="0.25">
      <c r="B4" s="318" t="s">
        <v>93</v>
      </c>
      <c r="C4" s="319"/>
      <c r="D4" s="319"/>
      <c r="E4" s="319"/>
      <c r="F4" s="42"/>
      <c r="G4" s="42"/>
      <c r="H4" s="42"/>
      <c r="I4" s="42"/>
      <c r="J4" s="42"/>
    </row>
    <row r="5" spans="2:10" x14ac:dyDescent="0.25">
      <c r="B5" s="320"/>
      <c r="C5" s="320"/>
      <c r="D5" s="60" t="s">
        <v>7</v>
      </c>
      <c r="E5" s="60" t="s">
        <v>8</v>
      </c>
      <c r="F5" s="61"/>
      <c r="G5" s="61"/>
      <c r="H5" s="61"/>
      <c r="I5" s="61"/>
      <c r="J5" s="42"/>
    </row>
    <row r="6" spans="2:10" ht="15" customHeight="1" x14ac:dyDescent="0.25">
      <c r="B6" s="302" t="s">
        <v>23</v>
      </c>
      <c r="C6" s="302"/>
      <c r="D6" s="238"/>
      <c r="E6" s="238"/>
      <c r="F6" s="61"/>
      <c r="G6" s="61"/>
      <c r="H6" s="61"/>
      <c r="I6" s="61"/>
      <c r="J6" s="42"/>
    </row>
    <row r="7" spans="2:10" ht="18.75" customHeight="1" x14ac:dyDescent="0.25">
      <c r="B7" s="317" t="s">
        <v>129</v>
      </c>
      <c r="C7" s="317"/>
      <c r="D7" s="64">
        <f>D6*'Paramètres et valeurs'!C5</f>
        <v>0</v>
      </c>
      <c r="E7" s="64">
        <f>E6*'Paramètres et valeurs'!D5</f>
        <v>0</v>
      </c>
      <c r="F7" s="61"/>
      <c r="G7" s="61"/>
      <c r="H7" s="61"/>
      <c r="I7" s="61"/>
      <c r="J7" s="42"/>
    </row>
    <row r="8" spans="2:10" x14ac:dyDescent="0.25">
      <c r="B8" s="300"/>
      <c r="C8" s="300"/>
      <c r="D8" s="300"/>
      <c r="E8" s="300"/>
    </row>
    <row r="9" spans="2:10" x14ac:dyDescent="0.25">
      <c r="B9" s="292" t="s">
        <v>153</v>
      </c>
      <c r="C9" s="292"/>
      <c r="D9" s="292"/>
      <c r="E9" s="292"/>
      <c r="F9" s="226"/>
    </row>
    <row r="10" spans="2:10" ht="16.5" customHeight="1" x14ac:dyDescent="0.25">
      <c r="B10" s="301" t="s">
        <v>162</v>
      </c>
      <c r="C10" s="301"/>
      <c r="D10" s="301"/>
      <c r="E10" s="34">
        <f>'Paramètres et valeurs'!C16*(D7+E7)</f>
        <v>0</v>
      </c>
    </row>
    <row r="11" spans="2:10" x14ac:dyDescent="0.25">
      <c r="B11" s="63"/>
      <c r="C11" s="15" t="s">
        <v>15</v>
      </c>
      <c r="D11" s="15" t="s">
        <v>11</v>
      </c>
      <c r="E11" s="15" t="s">
        <v>81</v>
      </c>
      <c r="F11" s="31"/>
    </row>
    <row r="12" spans="2:10" ht="15" customHeight="1" x14ac:dyDescent="0.25">
      <c r="B12" s="16" t="s">
        <v>155</v>
      </c>
      <c r="C12" s="35">
        <f>E10*'Paramètres et valeurs'!C21</f>
        <v>0</v>
      </c>
      <c r="D12" s="35">
        <f>E10*'Paramètres et valeurs'!D21</f>
        <v>0</v>
      </c>
      <c r="E12" s="35">
        <f>E10*'Paramètres et valeurs'!E21</f>
        <v>0</v>
      </c>
      <c r="F12" s="31"/>
    </row>
    <row r="13" spans="2:10" ht="15" customHeight="1" x14ac:dyDescent="0.25">
      <c r="B13" s="17" t="s">
        <v>160</v>
      </c>
      <c r="C13" s="36">
        <f>E10-C12</f>
        <v>0</v>
      </c>
      <c r="D13" s="36">
        <f>E10-D12</f>
        <v>0</v>
      </c>
      <c r="E13" s="36">
        <f>E10-E12</f>
        <v>0</v>
      </c>
      <c r="F13" s="31"/>
    </row>
    <row r="14" spans="2:10" x14ac:dyDescent="0.25">
      <c r="B14" s="315" t="s">
        <v>83</v>
      </c>
      <c r="C14" s="315"/>
      <c r="D14" s="315"/>
      <c r="E14" s="315"/>
      <c r="F14" s="33"/>
    </row>
    <row r="15" spans="2:10" x14ac:dyDescent="0.25">
      <c r="B15" s="277"/>
      <c r="C15" s="277"/>
      <c r="D15" s="277"/>
      <c r="E15" s="277"/>
    </row>
    <row r="16" spans="2:10" x14ac:dyDescent="0.25">
      <c r="B16" s="288" t="s">
        <v>157</v>
      </c>
      <c r="C16" s="289"/>
      <c r="D16" s="289"/>
      <c r="E16" s="290"/>
    </row>
    <row r="17" spans="2:6" x14ac:dyDescent="0.25">
      <c r="B17" s="19" t="s">
        <v>63</v>
      </c>
      <c r="C17" s="15" t="s">
        <v>15</v>
      </c>
      <c r="D17" s="15" t="s">
        <v>16</v>
      </c>
      <c r="E17" s="15" t="s">
        <v>10</v>
      </c>
    </row>
    <row r="18" spans="2:6" x14ac:dyDescent="0.25">
      <c r="B18" s="20" t="s">
        <v>0</v>
      </c>
      <c r="C18" s="37">
        <f>C13*'Paramètres et valeurs'!D27</f>
        <v>0</v>
      </c>
      <c r="D18" s="37">
        <f>D13*'Paramètres et valeurs'!D27</f>
        <v>0</v>
      </c>
      <c r="E18" s="38">
        <f>E13*'Paramètres et valeurs'!D27</f>
        <v>0</v>
      </c>
    </row>
    <row r="19" spans="2:6" s="22" customFormat="1" x14ac:dyDescent="0.25">
      <c r="B19" s="21" t="s">
        <v>72</v>
      </c>
      <c r="C19" s="39">
        <f>C13*'Paramètres et valeurs'!C27</f>
        <v>0</v>
      </c>
      <c r="D19" s="39">
        <f>D13*'Paramètres et valeurs'!C27</f>
        <v>0</v>
      </c>
      <c r="E19" s="39">
        <f>E13*'Paramètres et valeurs'!C27</f>
        <v>0</v>
      </c>
      <c r="F19" s="226"/>
    </row>
    <row r="20" spans="2:6" s="22" customFormat="1" x14ac:dyDescent="0.25">
      <c r="B20" s="23" t="s">
        <v>87</v>
      </c>
      <c r="C20" s="40">
        <f>C13*'Paramètres et valeurs'!D28</f>
        <v>0</v>
      </c>
      <c r="D20" s="40">
        <f>D13*'Paramètres et valeurs'!D28</f>
        <v>0</v>
      </c>
      <c r="E20" s="40">
        <f>E13*'Paramètres et valeurs'!D28</f>
        <v>0</v>
      </c>
      <c r="F20" s="226"/>
    </row>
    <row r="21" spans="2:6" s="22" customFormat="1" x14ac:dyDescent="0.25">
      <c r="B21" s="23" t="s">
        <v>88</v>
      </c>
      <c r="C21" s="40">
        <f>C13*'Paramètres et valeurs'!C28</f>
        <v>0</v>
      </c>
      <c r="D21" s="40">
        <f>D13*'Paramètres et valeurs'!C28</f>
        <v>0</v>
      </c>
      <c r="E21" s="40">
        <f>E13*'Paramètres et valeurs'!C28</f>
        <v>0</v>
      </c>
    </row>
    <row r="22" spans="2:6" ht="27.75" customHeight="1" x14ac:dyDescent="0.25">
      <c r="B22" s="287" t="s">
        <v>80</v>
      </c>
      <c r="C22" s="287"/>
      <c r="D22" s="287"/>
      <c r="E22" s="287"/>
    </row>
    <row r="26" spans="2:6" x14ac:dyDescent="0.25">
      <c r="B26" s="226"/>
    </row>
    <row r="29" spans="2:6" x14ac:dyDescent="0.25">
      <c r="E29" s="226"/>
    </row>
  </sheetData>
  <sheetProtection algorithmName="SHA-512" hashValue="yb8HWUlf6DjqyuruxfVD4aE5jBCscnmtyY1w51KKSKkGDFdiHK2EshIAHRt44Z2MJmqOpTLPoZgke0SsGtdFxA==" saltValue="E2e/afN1A8X2U7AfAb32sQ==" spinCount="100000" sheet="1" objects="1" scenarios="1"/>
  <mergeCells count="14">
    <mergeCell ref="B22:E22"/>
    <mergeCell ref="B16:E16"/>
    <mergeCell ref="B14:E14"/>
    <mergeCell ref="B1:E1"/>
    <mergeCell ref="C2:E2"/>
    <mergeCell ref="B3:E3"/>
    <mergeCell ref="B8:E8"/>
    <mergeCell ref="B15:E15"/>
    <mergeCell ref="B6:C6"/>
    <mergeCell ref="B7:C7"/>
    <mergeCell ref="B4:E4"/>
    <mergeCell ref="B9:E9"/>
    <mergeCell ref="B10:D10"/>
    <mergeCell ref="B5:C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80" zoomScaleNormal="80" workbookViewId="0">
      <selection activeCell="B27" sqref="B27"/>
    </sheetView>
  </sheetViews>
  <sheetFormatPr baseColWidth="10" defaultRowHeight="15" x14ac:dyDescent="0.25"/>
  <cols>
    <col min="1" max="1" width="2.42578125" style="9" customWidth="1"/>
    <col min="2" max="2" width="62.28515625" style="9" customWidth="1"/>
    <col min="3" max="3" width="34.5703125" style="9" customWidth="1"/>
    <col min="4" max="4" width="36.5703125" style="9" customWidth="1"/>
    <col min="5" max="5" width="36.7109375" style="9" customWidth="1"/>
    <col min="6" max="6" width="30.7109375" style="9" customWidth="1"/>
    <col min="7" max="10" width="17.7109375" style="9" customWidth="1"/>
    <col min="11" max="16384" width="11.42578125" style="9"/>
  </cols>
  <sheetData>
    <row r="1" spans="2:8" ht="18.75" x14ac:dyDescent="0.3">
      <c r="B1" s="276" t="s">
        <v>1</v>
      </c>
      <c r="C1" s="276"/>
      <c r="D1" s="276"/>
      <c r="E1" s="276"/>
      <c r="F1" s="276"/>
    </row>
    <row r="2" spans="2:8" x14ac:dyDescent="0.25">
      <c r="B2" s="65"/>
    </row>
    <row r="3" spans="2:8" x14ac:dyDescent="0.25">
      <c r="B3" s="292" t="s">
        <v>76</v>
      </c>
      <c r="C3" s="292"/>
      <c r="D3" s="292"/>
    </row>
    <row r="4" spans="2:8" ht="15" customHeight="1" x14ac:dyDescent="0.25">
      <c r="B4" s="330" t="s">
        <v>132</v>
      </c>
      <c r="C4" s="66" t="s">
        <v>7</v>
      </c>
      <c r="D4" s="66" t="s">
        <v>8</v>
      </c>
      <c r="E4" s="224"/>
    </row>
    <row r="5" spans="2:8" ht="15" customHeight="1" x14ac:dyDescent="0.25">
      <c r="B5" s="330"/>
      <c r="C5" s="67">
        <v>0.22</v>
      </c>
      <c r="D5" s="67">
        <v>0.34</v>
      </c>
    </row>
    <row r="6" spans="2:8" s="42" customFormat="1" ht="32.25" customHeight="1" x14ac:dyDescent="0.25">
      <c r="B6" s="321" t="s">
        <v>133</v>
      </c>
      <c r="C6" s="321"/>
      <c r="D6" s="321"/>
    </row>
    <row r="7" spans="2:8" ht="15" customHeight="1" x14ac:dyDescent="0.25">
      <c r="B7" s="331" t="s">
        <v>14</v>
      </c>
      <c r="C7" s="331"/>
      <c r="D7" s="331"/>
    </row>
    <row r="8" spans="2:8" x14ac:dyDescent="0.25">
      <c r="B8" s="65"/>
    </row>
    <row r="9" spans="2:8" x14ac:dyDescent="0.25">
      <c r="B9" s="292" t="s">
        <v>163</v>
      </c>
      <c r="C9" s="292"/>
      <c r="D9" s="292"/>
      <c r="E9" s="292"/>
      <c r="F9" s="292"/>
    </row>
    <row r="10" spans="2:8" x14ac:dyDescent="0.25">
      <c r="B10" s="322" t="s">
        <v>150</v>
      </c>
      <c r="C10" s="323"/>
      <c r="D10" s="323"/>
      <c r="E10" s="323"/>
      <c r="F10" s="324"/>
    </row>
    <row r="11" spans="2:8" ht="20.25" customHeight="1" x14ac:dyDescent="0.25">
      <c r="B11" s="339" t="s">
        <v>165</v>
      </c>
      <c r="C11" s="336" t="s">
        <v>9</v>
      </c>
      <c r="D11" s="335" t="s">
        <v>135</v>
      </c>
      <c r="E11" s="335"/>
      <c r="F11" s="336" t="s">
        <v>136</v>
      </c>
      <c r="H11" s="68"/>
    </row>
    <row r="12" spans="2:8" ht="15.75" customHeight="1" x14ac:dyDescent="0.25">
      <c r="B12" s="340"/>
      <c r="C12" s="337"/>
      <c r="D12" s="342" t="s">
        <v>19</v>
      </c>
      <c r="E12" s="343"/>
      <c r="F12" s="337"/>
      <c r="H12" s="68"/>
    </row>
    <row r="13" spans="2:8" x14ac:dyDescent="0.25">
      <c r="B13" s="340"/>
      <c r="C13" s="337"/>
      <c r="D13" s="333">
        <f>1/7</f>
        <v>0.14285714285714285</v>
      </c>
      <c r="E13" s="334"/>
      <c r="F13" s="337"/>
      <c r="H13" s="68"/>
    </row>
    <row r="14" spans="2:8" ht="42.75" customHeight="1" x14ac:dyDescent="0.25">
      <c r="B14" s="340"/>
      <c r="C14" s="338"/>
      <c r="D14" s="69" t="s">
        <v>24</v>
      </c>
      <c r="E14" s="69" t="s">
        <v>92</v>
      </c>
      <c r="F14" s="338"/>
      <c r="H14" s="68"/>
    </row>
    <row r="15" spans="2:8" ht="15" customHeight="1" x14ac:dyDescent="0.25">
      <c r="B15" s="340"/>
      <c r="C15" s="70" t="s">
        <v>18</v>
      </c>
      <c r="D15" s="71" t="s">
        <v>17</v>
      </c>
      <c r="E15" s="71" t="s">
        <v>20</v>
      </c>
      <c r="F15" s="70" t="s">
        <v>21</v>
      </c>
      <c r="H15" s="68"/>
    </row>
    <row r="16" spans="2:8" ht="21.75" customHeight="1" x14ac:dyDescent="0.25">
      <c r="B16" s="341"/>
      <c r="C16" s="72">
        <f>1/18</f>
        <v>5.5555555555555552E-2</v>
      </c>
      <c r="D16" s="72">
        <f>1/4</f>
        <v>0.25</v>
      </c>
      <c r="E16" s="72">
        <f>1/20</f>
        <v>0.05</v>
      </c>
      <c r="F16" s="73">
        <f>1/320</f>
        <v>3.1250000000000002E-3</v>
      </c>
    </row>
    <row r="17" spans="1:12" ht="15" customHeight="1" x14ac:dyDescent="0.25">
      <c r="B17" s="332" t="s">
        <v>75</v>
      </c>
      <c r="C17" s="332"/>
      <c r="D17" s="332"/>
      <c r="E17" s="332"/>
      <c r="F17" s="332"/>
    </row>
    <row r="18" spans="1:12" ht="15" customHeight="1" x14ac:dyDescent="0.25">
      <c r="B18" s="329" t="s">
        <v>151</v>
      </c>
      <c r="C18" s="329"/>
      <c r="D18" s="329"/>
      <c r="E18" s="329"/>
      <c r="F18" s="76"/>
    </row>
    <row r="19" spans="1:12" ht="34.5" customHeight="1" x14ac:dyDescent="0.25">
      <c r="B19" s="77"/>
      <c r="C19" s="78" t="s">
        <v>13</v>
      </c>
      <c r="D19" s="78" t="s">
        <v>25</v>
      </c>
      <c r="E19" s="78" t="s">
        <v>10</v>
      </c>
      <c r="F19" s="76"/>
    </row>
    <row r="20" spans="1:12" ht="36.75" customHeight="1" x14ac:dyDescent="0.25">
      <c r="B20" s="17" t="s">
        <v>130</v>
      </c>
      <c r="C20" s="79" t="s">
        <v>68</v>
      </c>
      <c r="D20" s="79" t="s">
        <v>118</v>
      </c>
      <c r="E20" s="79" t="s">
        <v>119</v>
      </c>
      <c r="F20" s="76"/>
    </row>
    <row r="21" spans="1:12" ht="66.75" customHeight="1" x14ac:dyDescent="0.25">
      <c r="B21" s="80" t="s">
        <v>22</v>
      </c>
      <c r="C21" s="72">
        <v>1</v>
      </c>
      <c r="D21" s="72">
        <v>0.2</v>
      </c>
      <c r="E21" s="72">
        <v>0</v>
      </c>
      <c r="F21" s="76"/>
    </row>
    <row r="22" spans="1:12" ht="24.75" customHeight="1" x14ac:dyDescent="0.25">
      <c r="B22" s="344" t="s">
        <v>120</v>
      </c>
      <c r="C22" s="344"/>
      <c r="D22" s="344"/>
      <c r="E22" s="344"/>
      <c r="F22" s="76"/>
    </row>
    <row r="23" spans="1:12" ht="18" customHeight="1" x14ac:dyDescent="0.25">
      <c r="B23" s="331" t="s">
        <v>73</v>
      </c>
      <c r="C23" s="331"/>
      <c r="D23" s="331"/>
      <c r="E23" s="331"/>
      <c r="F23" s="76"/>
    </row>
    <row r="24" spans="1:12" ht="15" customHeight="1" x14ac:dyDescent="0.25">
      <c r="B24" s="74"/>
      <c r="C24" s="75"/>
      <c r="D24" s="75"/>
      <c r="E24" s="75"/>
      <c r="F24" s="76"/>
    </row>
    <row r="25" spans="1:12" ht="15" customHeight="1" x14ac:dyDescent="0.25">
      <c r="B25" s="326" t="s">
        <v>164</v>
      </c>
      <c r="C25" s="327"/>
      <c r="D25" s="328"/>
      <c r="E25" s="13"/>
      <c r="F25" s="76"/>
    </row>
    <row r="26" spans="1:12" x14ac:dyDescent="0.25">
      <c r="A26" s="81"/>
      <c r="B26" s="82" t="s">
        <v>62</v>
      </c>
      <c r="C26" s="83" t="s">
        <v>72</v>
      </c>
      <c r="D26" s="84" t="s">
        <v>0</v>
      </c>
      <c r="E26" s="62"/>
      <c r="F26" s="81"/>
      <c r="G26" s="81"/>
      <c r="H26" s="81"/>
      <c r="I26" s="81"/>
      <c r="J26" s="81"/>
      <c r="K26" s="81"/>
      <c r="L26" s="81"/>
    </row>
    <row r="27" spans="1:12" ht="45" customHeight="1" x14ac:dyDescent="0.25">
      <c r="A27" s="81"/>
      <c r="B27" s="80" t="s">
        <v>166</v>
      </c>
      <c r="C27" s="29">
        <f>Annexe!Q20</f>
        <v>122368.73483704585</v>
      </c>
      <c r="D27" s="89">
        <f>Annexe!P20</f>
        <v>134622.33976441927</v>
      </c>
      <c r="E27" s="85"/>
      <c r="F27" s="81"/>
      <c r="G27" s="81"/>
      <c r="H27" s="81"/>
      <c r="I27" s="81"/>
      <c r="J27" s="81"/>
      <c r="K27" s="81"/>
      <c r="L27" s="81"/>
    </row>
    <row r="28" spans="1:12" ht="24.75" customHeight="1" x14ac:dyDescent="0.25">
      <c r="A28" s="81"/>
      <c r="B28" s="86" t="s">
        <v>96</v>
      </c>
      <c r="C28" s="90">
        <f>Annexe!S20</f>
        <v>55629.718303147733</v>
      </c>
      <c r="D28" s="90">
        <f>Annexe!R20</f>
        <v>67883.323230521142</v>
      </c>
      <c r="E28" s="85"/>
      <c r="F28" s="81"/>
      <c r="G28" s="81"/>
      <c r="H28" s="81"/>
      <c r="I28" s="81"/>
      <c r="J28" s="81"/>
      <c r="K28" s="81"/>
      <c r="L28" s="81"/>
    </row>
    <row r="29" spans="1:12" ht="15" customHeight="1" x14ac:dyDescent="0.25">
      <c r="B29" s="325" t="s">
        <v>74</v>
      </c>
      <c r="C29" s="325"/>
      <c r="D29" s="325"/>
      <c r="E29" s="87"/>
    </row>
    <row r="30" spans="1:12" x14ac:dyDescent="0.25">
      <c r="B30" s="88"/>
    </row>
  </sheetData>
  <sheetProtection algorithmName="SHA-512" hashValue="MnZR/gyHSyPltwndbDAG8ESpOe8hZdLdN+LT3P88+OaEIf1cZycueyp/UAXeKHEmyuK8vMerQrkXl55vgPz6dA==" saltValue="MbiSTz+Juf25WtstgkxZ8Q==" spinCount="100000" sheet="1" objects="1" scenarios="1"/>
  <mergeCells count="19">
    <mergeCell ref="B11:B16"/>
    <mergeCell ref="D12:E12"/>
    <mergeCell ref="B22:E22"/>
    <mergeCell ref="B1:F1"/>
    <mergeCell ref="B6:D6"/>
    <mergeCell ref="B10:F10"/>
    <mergeCell ref="B29:D29"/>
    <mergeCell ref="B25:D25"/>
    <mergeCell ref="B9:F9"/>
    <mergeCell ref="B18:E18"/>
    <mergeCell ref="B3:D3"/>
    <mergeCell ref="B4:B5"/>
    <mergeCell ref="B7:D7"/>
    <mergeCell ref="B17:F17"/>
    <mergeCell ref="B23:E23"/>
    <mergeCell ref="D13:E13"/>
    <mergeCell ref="D11:E11"/>
    <mergeCell ref="C11:C14"/>
    <mergeCell ref="F11: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7"/>
  <sheetViews>
    <sheetView zoomScale="80" zoomScaleNormal="80" workbookViewId="0">
      <pane xSplit="2" ySplit="9" topLeftCell="C10" activePane="bottomRight" state="frozen"/>
      <selection pane="topRight" activeCell="C1" sqref="C1"/>
      <selection pane="bottomLeft" activeCell="A4" sqref="A4"/>
      <selection pane="bottomRight" activeCell="G18" sqref="G18"/>
    </sheetView>
  </sheetViews>
  <sheetFormatPr baseColWidth="10" defaultRowHeight="15" x14ac:dyDescent="0.25"/>
  <cols>
    <col min="1" max="1" width="1.85546875" style="9" customWidth="1"/>
    <col min="2" max="2" width="52" style="9" customWidth="1"/>
    <col min="3" max="3" width="13.28515625" style="9" customWidth="1"/>
    <col min="4" max="4" width="11.28515625" style="9" customWidth="1"/>
    <col min="5" max="5" width="11.85546875" style="9" customWidth="1"/>
    <col min="6" max="7" width="10" style="9" customWidth="1"/>
    <col min="8" max="8" width="11.28515625" style="9" customWidth="1"/>
    <col min="9" max="9" width="11.85546875" style="9" customWidth="1"/>
    <col min="10" max="10" width="15.42578125" style="9" customWidth="1"/>
    <col min="11" max="11" width="15.28515625" style="22" customWidth="1"/>
    <col min="12" max="12" width="17.42578125" style="9" customWidth="1"/>
    <col min="13" max="13" width="27.28515625" style="107" customWidth="1"/>
    <col min="14" max="14" width="19" style="9" customWidth="1"/>
    <col min="15" max="15" width="16.5703125" style="9" customWidth="1"/>
    <col min="16" max="16" width="16" style="9" customWidth="1"/>
    <col min="17" max="17" width="11.42578125" style="22"/>
    <col min="18" max="18" width="14.7109375" style="91" customWidth="1"/>
    <col min="19" max="19" width="15.28515625" style="91" customWidth="1"/>
    <col min="20" max="16384" width="11.42578125" style="9"/>
  </cols>
  <sheetData>
    <row r="1" spans="2:19" ht="18.75" x14ac:dyDescent="0.3">
      <c r="B1" s="276" t="s">
        <v>104</v>
      </c>
      <c r="C1" s="276"/>
      <c r="D1" s="276"/>
      <c r="E1" s="276"/>
      <c r="F1" s="276"/>
      <c r="G1" s="276"/>
      <c r="H1" s="276"/>
      <c r="I1" s="276"/>
      <c r="J1" s="276"/>
      <c r="K1" s="276"/>
      <c r="L1" s="276"/>
      <c r="M1" s="276"/>
      <c r="N1" s="276"/>
      <c r="O1" s="276"/>
      <c r="P1" s="276"/>
      <c r="Q1" s="276"/>
    </row>
    <row r="2" spans="2:19" ht="15.75" thickBot="1" x14ac:dyDescent="0.3">
      <c r="B2" s="92"/>
      <c r="C2" s="92"/>
      <c r="D2" s="92"/>
      <c r="E2" s="92"/>
      <c r="F2" s="92"/>
      <c r="G2" s="92"/>
      <c r="H2" s="92"/>
      <c r="I2" s="92"/>
      <c r="J2" s="92"/>
      <c r="K2" s="93"/>
      <c r="L2" s="92"/>
      <c r="M2" s="94"/>
      <c r="N2" s="92"/>
      <c r="O2" s="92"/>
      <c r="P2" s="92"/>
      <c r="Q2" s="93"/>
    </row>
    <row r="3" spans="2:19" ht="15.75" thickBot="1" x14ac:dyDescent="0.3">
      <c r="B3" s="95" t="s">
        <v>53</v>
      </c>
      <c r="C3" s="96"/>
      <c r="D3" s="97" t="s">
        <v>31</v>
      </c>
      <c r="E3" s="92"/>
      <c r="F3" s="92"/>
      <c r="G3" s="92"/>
      <c r="H3" s="92"/>
      <c r="I3" s="92"/>
      <c r="J3" s="92"/>
      <c r="K3" s="93"/>
      <c r="L3" s="92"/>
      <c r="M3" s="94"/>
      <c r="N3" s="92"/>
      <c r="O3" s="92"/>
      <c r="P3" s="92"/>
      <c r="Q3" s="93"/>
    </row>
    <row r="4" spans="2:19" x14ac:dyDescent="0.25">
      <c r="B4" s="98" t="s">
        <v>56</v>
      </c>
      <c r="C4" s="99">
        <v>3428000</v>
      </c>
      <c r="D4" s="100" t="s">
        <v>32</v>
      </c>
      <c r="E4" s="92"/>
      <c r="F4" s="92"/>
      <c r="G4" s="92"/>
      <c r="H4" s="92"/>
      <c r="I4" s="92"/>
      <c r="J4" s="92"/>
      <c r="K4" s="93"/>
      <c r="L4" s="92"/>
      <c r="M4" s="94"/>
      <c r="N4" s="92"/>
      <c r="O4" s="92"/>
      <c r="P4" s="92"/>
      <c r="Q4" s="93"/>
    </row>
    <row r="5" spans="2:19" x14ac:dyDescent="0.25">
      <c r="B5" s="101" t="s">
        <v>57</v>
      </c>
      <c r="C5" s="102">
        <v>131000</v>
      </c>
      <c r="D5" s="103" t="s">
        <v>32</v>
      </c>
      <c r="E5" s="92"/>
      <c r="F5" s="92"/>
      <c r="G5" s="92"/>
      <c r="H5" s="92"/>
      <c r="I5" s="92"/>
      <c r="J5" s="92"/>
      <c r="K5" s="93"/>
      <c r="L5" s="92"/>
      <c r="M5" s="94"/>
      <c r="N5" s="92"/>
      <c r="O5" s="92"/>
      <c r="P5" s="92"/>
      <c r="Q5" s="93"/>
    </row>
    <row r="6" spans="2:19" ht="15.75" thickBot="1" x14ac:dyDescent="0.3">
      <c r="B6" s="104" t="s">
        <v>52</v>
      </c>
      <c r="C6" s="105">
        <v>2.5000000000000001E-2</v>
      </c>
      <c r="D6" s="106" t="s">
        <v>32</v>
      </c>
      <c r="F6" s="31"/>
      <c r="G6" s="31"/>
      <c r="H6" s="41"/>
      <c r="I6" s="41"/>
      <c r="O6" s="108"/>
    </row>
    <row r="7" spans="2:19" x14ac:dyDescent="0.25">
      <c r="B7" s="109"/>
      <c r="C7" s="110"/>
      <c r="D7" s="111"/>
      <c r="F7" s="31"/>
      <c r="G7" s="31"/>
      <c r="H7" s="41"/>
      <c r="I7" s="41"/>
      <c r="J7" s="351" t="s">
        <v>44</v>
      </c>
      <c r="K7" s="352"/>
      <c r="L7" s="352"/>
      <c r="M7" s="352"/>
      <c r="N7" s="353" t="s">
        <v>43</v>
      </c>
      <c r="O7" s="354"/>
      <c r="P7" s="357" t="s">
        <v>86</v>
      </c>
      <c r="Q7" s="358"/>
      <c r="R7" s="358"/>
      <c r="S7" s="359"/>
    </row>
    <row r="8" spans="2:19" ht="15.75" thickBot="1" x14ac:dyDescent="0.3">
      <c r="F8" s="31"/>
      <c r="G8" s="31"/>
      <c r="H8" s="112"/>
      <c r="I8" s="112"/>
      <c r="J8" s="349" t="s">
        <v>41</v>
      </c>
      <c r="K8" s="350"/>
      <c r="L8" s="350" t="s">
        <v>42</v>
      </c>
      <c r="M8" s="350"/>
      <c r="N8" s="355"/>
      <c r="O8" s="356"/>
      <c r="P8" s="360"/>
      <c r="Q8" s="361"/>
      <c r="R8" s="361"/>
      <c r="S8" s="362"/>
    </row>
    <row r="9" spans="2:19" s="129" customFormat="1" ht="78" customHeight="1" x14ac:dyDescent="0.25">
      <c r="B9" s="113" t="s">
        <v>37</v>
      </c>
      <c r="C9" s="114" t="s">
        <v>60</v>
      </c>
      <c r="D9" s="115" t="s">
        <v>38</v>
      </c>
      <c r="E9" s="116" t="s">
        <v>58</v>
      </c>
      <c r="F9" s="117" t="s">
        <v>59</v>
      </c>
      <c r="G9" s="117" t="s">
        <v>49</v>
      </c>
      <c r="H9" s="117" t="s">
        <v>35</v>
      </c>
      <c r="I9" s="118" t="s">
        <v>34</v>
      </c>
      <c r="J9" s="119" t="s">
        <v>69</v>
      </c>
      <c r="K9" s="120" t="s">
        <v>85</v>
      </c>
      <c r="L9" s="121" t="s">
        <v>70</v>
      </c>
      <c r="M9" s="122" t="s">
        <v>97</v>
      </c>
      <c r="N9" s="123" t="s">
        <v>121</v>
      </c>
      <c r="O9" s="124" t="s">
        <v>29</v>
      </c>
      <c r="P9" s="125" t="s">
        <v>110</v>
      </c>
      <c r="Q9" s="126" t="s">
        <v>105</v>
      </c>
      <c r="R9" s="127" t="s">
        <v>106</v>
      </c>
      <c r="S9" s="128" t="s">
        <v>107</v>
      </c>
    </row>
    <row r="10" spans="2:19" s="57" customFormat="1" x14ac:dyDescent="0.25">
      <c r="B10" s="130" t="s">
        <v>27</v>
      </c>
      <c r="C10" s="131">
        <v>0.03</v>
      </c>
      <c r="D10" s="132">
        <v>2.7180985017665665E-2</v>
      </c>
      <c r="E10" s="133">
        <v>1</v>
      </c>
      <c r="F10" s="134">
        <v>1</v>
      </c>
      <c r="G10" s="133">
        <v>1</v>
      </c>
      <c r="H10" s="135">
        <v>10.436414023056026</v>
      </c>
      <c r="I10" s="179">
        <f>(1-EXP(-$C$6*H10))/$C$6</f>
        <v>9.1860008819597638</v>
      </c>
      <c r="J10" s="180">
        <f>D10*F10*$C$5</f>
        <v>3560.7090373142023</v>
      </c>
      <c r="K10" s="181">
        <f>D10*F10*$C$5/2</f>
        <v>1780.3545186571012</v>
      </c>
      <c r="L10" s="182">
        <f>G10*$C$4</f>
        <v>3428000</v>
      </c>
      <c r="M10" s="183">
        <f>I10*$C$5</f>
        <v>1203366.1155367291</v>
      </c>
      <c r="N10" s="184">
        <f>9980</f>
        <v>9980</v>
      </c>
      <c r="O10" s="185">
        <f>N10*F10</f>
        <v>9980</v>
      </c>
      <c r="P10" s="186">
        <f>J10+L10+O10</f>
        <v>3441540.7090373142</v>
      </c>
      <c r="Q10" s="187">
        <f>K10+L10+O10</f>
        <v>3439760.3545186571</v>
      </c>
      <c r="R10" s="188">
        <f>J10+M10+O10</f>
        <v>1216906.8245740433</v>
      </c>
      <c r="S10" s="189">
        <f>K10+M10+O10</f>
        <v>1215126.4700553862</v>
      </c>
    </row>
    <row r="11" spans="2:19" s="57" customFormat="1" ht="73.5" customHeight="1" x14ac:dyDescent="0.25">
      <c r="B11" s="137" t="s">
        <v>30</v>
      </c>
      <c r="C11" s="138" t="s">
        <v>116</v>
      </c>
      <c r="D11" s="139" t="s">
        <v>65</v>
      </c>
      <c r="E11" s="140" t="s">
        <v>48</v>
      </c>
      <c r="F11" s="139" t="s">
        <v>36</v>
      </c>
      <c r="G11" s="139" t="s">
        <v>50</v>
      </c>
      <c r="H11" s="139" t="s">
        <v>65</v>
      </c>
      <c r="I11" s="141" t="s">
        <v>36</v>
      </c>
      <c r="J11" s="142" t="s">
        <v>54</v>
      </c>
      <c r="K11" s="141" t="s">
        <v>55</v>
      </c>
      <c r="L11" s="141" t="s">
        <v>47</v>
      </c>
      <c r="M11" s="143" t="s">
        <v>51</v>
      </c>
      <c r="N11" s="144" t="s">
        <v>111</v>
      </c>
      <c r="O11" s="145" t="s">
        <v>114</v>
      </c>
      <c r="P11" s="144" t="s">
        <v>36</v>
      </c>
      <c r="Q11" s="146" t="s">
        <v>36</v>
      </c>
      <c r="R11" s="147" t="s">
        <v>36</v>
      </c>
      <c r="S11" s="128" t="s">
        <v>36</v>
      </c>
    </row>
    <row r="12" spans="2:19" s="57" customFormat="1" x14ac:dyDescent="0.25">
      <c r="B12" s="130" t="s">
        <v>28</v>
      </c>
      <c r="C12" s="131">
        <v>0.17</v>
      </c>
      <c r="D12" s="132">
        <v>2.7180985017665665E-2</v>
      </c>
      <c r="E12" s="135">
        <v>9.3009764971295645</v>
      </c>
      <c r="F12" s="190">
        <f>(1-EXP(-$C$6*E12))/$C$6</f>
        <v>8.2987839392375609</v>
      </c>
      <c r="G12" s="134">
        <v>0</v>
      </c>
      <c r="H12" s="135">
        <v>0</v>
      </c>
      <c r="I12" s="136">
        <v>0</v>
      </c>
      <c r="J12" s="191">
        <f>D12*F12*$C5</f>
        <v>29549.554971161135</v>
      </c>
      <c r="K12" s="181">
        <f>D12*F12*$C$5/2</f>
        <v>14774.777485580567</v>
      </c>
      <c r="L12" s="192">
        <f>G12*$C$4</f>
        <v>0</v>
      </c>
      <c r="M12" s="183">
        <f>I12*$C$5</f>
        <v>0</v>
      </c>
      <c r="N12" s="184">
        <f>2523</f>
        <v>2523</v>
      </c>
      <c r="O12" s="185">
        <f>N12*F12</f>
        <v>20937.831878696365</v>
      </c>
      <c r="P12" s="186">
        <f>J12+L12+O12</f>
        <v>50487.386849857503</v>
      </c>
      <c r="Q12" s="187">
        <f>K12+L12+O12</f>
        <v>35712.609364276934</v>
      </c>
      <c r="R12" s="188">
        <f>J12+M12+O12</f>
        <v>50487.386849857503</v>
      </c>
      <c r="S12" s="189">
        <f>K12+M12+O12</f>
        <v>35712.609364276934</v>
      </c>
    </row>
    <row r="13" spans="2:19" s="57" customFormat="1" ht="74.25" customHeight="1" x14ac:dyDescent="0.25">
      <c r="B13" s="137" t="s">
        <v>30</v>
      </c>
      <c r="C13" s="138" t="s">
        <v>115</v>
      </c>
      <c r="D13" s="139" t="s">
        <v>65</v>
      </c>
      <c r="E13" s="139" t="s">
        <v>65</v>
      </c>
      <c r="F13" s="139" t="s">
        <v>36</v>
      </c>
      <c r="G13" s="345" t="s">
        <v>45</v>
      </c>
      <c r="H13" s="346"/>
      <c r="I13" s="347"/>
      <c r="J13" s="142" t="s">
        <v>54</v>
      </c>
      <c r="K13" s="141" t="s">
        <v>55</v>
      </c>
      <c r="L13" s="348" t="s">
        <v>45</v>
      </c>
      <c r="M13" s="347"/>
      <c r="N13" s="144" t="s">
        <v>112</v>
      </c>
      <c r="O13" s="145" t="s">
        <v>114</v>
      </c>
      <c r="P13" s="144" t="s">
        <v>36</v>
      </c>
      <c r="Q13" s="146" t="s">
        <v>36</v>
      </c>
      <c r="R13" s="147" t="s">
        <v>36</v>
      </c>
      <c r="S13" s="128" t="s">
        <v>36</v>
      </c>
    </row>
    <row r="14" spans="2:19" s="57" customFormat="1" x14ac:dyDescent="0.25">
      <c r="B14" s="130" t="s">
        <v>61</v>
      </c>
      <c r="C14" s="131">
        <v>0.3</v>
      </c>
      <c r="D14" s="193">
        <f>C15*D15+C16*D16</f>
        <v>4.1286847198991408E-2</v>
      </c>
      <c r="E14" s="194">
        <f>E15*C15+E16*C16</f>
        <v>14.22700487981119</v>
      </c>
      <c r="F14" s="194">
        <f>F15*C15+F16*C16</f>
        <v>11.954119535608642</v>
      </c>
      <c r="G14" s="133">
        <v>0</v>
      </c>
      <c r="H14" s="135">
        <v>0</v>
      </c>
      <c r="I14" s="136">
        <v>0</v>
      </c>
      <c r="J14" s="180">
        <f>J15*C15+J16*C16</f>
        <v>64319.75349913392</v>
      </c>
      <c r="K14" s="181">
        <f>K15*C15+K16*C16</f>
        <v>32159.87674956696</v>
      </c>
      <c r="L14" s="192">
        <f>L15*C15+L16*C16</f>
        <v>0</v>
      </c>
      <c r="M14" s="183">
        <f>M15*C15+M16*C16</f>
        <v>0</v>
      </c>
      <c r="N14" s="195">
        <f>N15*C15+N16*C16</f>
        <v>950</v>
      </c>
      <c r="O14" s="185">
        <f>O15*C15+O16*C16</f>
        <v>11356.413558828212</v>
      </c>
      <c r="P14" s="186">
        <f>J14+L14+O14</f>
        <v>75676.167057962128</v>
      </c>
      <c r="Q14" s="187">
        <f>K14+L14+O14</f>
        <v>43516.290308395168</v>
      </c>
      <c r="R14" s="188">
        <f>J14+M14+O14</f>
        <v>75676.167057962128</v>
      </c>
      <c r="S14" s="189">
        <f>K14+M14+O14</f>
        <v>43516.290308395168</v>
      </c>
    </row>
    <row r="15" spans="2:19" s="154" customFormat="1" x14ac:dyDescent="0.25">
      <c r="B15" s="148" t="s">
        <v>39</v>
      </c>
      <c r="C15" s="149">
        <v>0.5</v>
      </c>
      <c r="D15" s="150">
        <v>3.8732134028038288E-2</v>
      </c>
      <c r="E15" s="151">
        <v>15.655358335578654</v>
      </c>
      <c r="F15" s="206">
        <f>(1-EXP(-$C$6*E15))/$C$6</f>
        <v>12.955179837804875</v>
      </c>
      <c r="G15" s="151">
        <v>0</v>
      </c>
      <c r="H15" s="152">
        <v>0</v>
      </c>
      <c r="I15" s="153">
        <v>0</v>
      </c>
      <c r="J15" s="196">
        <f>D15*F15*$C$5</f>
        <v>65733.4108004109</v>
      </c>
      <c r="K15" s="197">
        <f>D15*F15*$C$5/2</f>
        <v>32866.70540020545</v>
      </c>
      <c r="L15" s="198">
        <f>G15*$C$4</f>
        <v>0</v>
      </c>
      <c r="M15" s="199">
        <f>I15*$C$5</f>
        <v>0</v>
      </c>
      <c r="N15" s="200">
        <f>950</f>
        <v>950</v>
      </c>
      <c r="O15" s="201">
        <f>N15*F15</f>
        <v>12307.420845914632</v>
      </c>
      <c r="P15" s="202">
        <f>J15+L15+O15</f>
        <v>78040.831646325532</v>
      </c>
      <c r="Q15" s="203">
        <f>K15+L15+O15</f>
        <v>45174.126246120082</v>
      </c>
      <c r="R15" s="204">
        <f>J15+M15+O15</f>
        <v>78040.831646325532</v>
      </c>
      <c r="S15" s="205">
        <f>K15+M15+O15</f>
        <v>45174.126246120082</v>
      </c>
    </row>
    <row r="16" spans="2:19" s="154" customFormat="1" x14ac:dyDescent="0.25">
      <c r="B16" s="148" t="s">
        <v>40</v>
      </c>
      <c r="C16" s="149">
        <v>0.5</v>
      </c>
      <c r="D16" s="150">
        <v>4.3841560369944535E-2</v>
      </c>
      <c r="E16" s="151">
        <v>12.798651424043726</v>
      </c>
      <c r="F16" s="206">
        <f>(1-EXP(-$C$6*E16))/$C$6</f>
        <v>10.953059233412409</v>
      </c>
      <c r="G16" s="151">
        <v>0</v>
      </c>
      <c r="H16" s="152">
        <v>0</v>
      </c>
      <c r="I16" s="153">
        <v>0</v>
      </c>
      <c r="J16" s="196">
        <f>D16*F16*$C$5</f>
        <v>62906.096197856939</v>
      </c>
      <c r="K16" s="197">
        <f>D16*F16*$C$5/2</f>
        <v>31453.04809892847</v>
      </c>
      <c r="L16" s="198">
        <f>G16*$C$4</f>
        <v>0</v>
      </c>
      <c r="M16" s="199">
        <f>I16*$C$5</f>
        <v>0</v>
      </c>
      <c r="N16" s="200">
        <f>950</f>
        <v>950</v>
      </c>
      <c r="O16" s="201">
        <f>N16*F16</f>
        <v>10405.406271741789</v>
      </c>
      <c r="P16" s="202">
        <f>J16+L16+O16</f>
        <v>73311.502469598723</v>
      </c>
      <c r="Q16" s="203">
        <f>K16+L16+O16</f>
        <v>41858.454370670261</v>
      </c>
      <c r="R16" s="204">
        <f>J16+M16+O16</f>
        <v>73311.502469598723</v>
      </c>
      <c r="S16" s="205">
        <f>K16+M16+O16</f>
        <v>41858.454370670261</v>
      </c>
    </row>
    <row r="17" spans="2:19" s="57" customFormat="1" ht="80.25" customHeight="1" x14ac:dyDescent="0.25">
      <c r="B17" s="137" t="s">
        <v>30</v>
      </c>
      <c r="C17" s="138" t="s">
        <v>117</v>
      </c>
      <c r="D17" s="139" t="s">
        <v>64</v>
      </c>
      <c r="E17" s="139" t="s">
        <v>64</v>
      </c>
      <c r="F17" s="139" t="s">
        <v>36</v>
      </c>
      <c r="G17" s="345" t="s">
        <v>108</v>
      </c>
      <c r="H17" s="346"/>
      <c r="I17" s="347"/>
      <c r="J17" s="142" t="s">
        <v>54</v>
      </c>
      <c r="K17" s="141" t="s">
        <v>55</v>
      </c>
      <c r="L17" s="348" t="s">
        <v>108</v>
      </c>
      <c r="M17" s="347"/>
      <c r="N17" s="155" t="s">
        <v>113</v>
      </c>
      <c r="O17" s="145" t="s">
        <v>114</v>
      </c>
      <c r="P17" s="144" t="s">
        <v>36</v>
      </c>
      <c r="Q17" s="146" t="s">
        <v>36</v>
      </c>
      <c r="R17" s="147" t="s">
        <v>36</v>
      </c>
      <c r="S17" s="128" t="s">
        <v>36</v>
      </c>
    </row>
    <row r="18" spans="2:19" s="57" customFormat="1" x14ac:dyDescent="0.25">
      <c r="B18" s="130" t="s">
        <v>46</v>
      </c>
      <c r="C18" s="131">
        <v>0.5</v>
      </c>
      <c r="D18" s="132">
        <v>5.853256018292189E-2</v>
      </c>
      <c r="E18" s="132">
        <v>2.1142954681571843E-2</v>
      </c>
      <c r="F18" s="194">
        <f>(1-EXP(-$C$6*E18))/$C$6</f>
        <v>2.1137367859305201E-2</v>
      </c>
      <c r="G18" s="133">
        <v>0</v>
      </c>
      <c r="H18" s="135">
        <v>0</v>
      </c>
      <c r="I18" s="136">
        <v>0</v>
      </c>
      <c r="J18" s="180">
        <f>D18*F18*$C$5</f>
        <v>162.07637757966759</v>
      </c>
      <c r="K18" s="181">
        <f>D18*F18*$C$5/2</f>
        <v>81.038188789833796</v>
      </c>
      <c r="L18" s="192">
        <f>G18*$C$4</f>
        <v>0</v>
      </c>
      <c r="M18" s="183">
        <f>I18*$C$5</f>
        <v>0</v>
      </c>
      <c r="N18" s="195">
        <f>(545+342)</f>
        <v>887</v>
      </c>
      <c r="O18" s="185">
        <f>N18*F18</f>
        <v>18.748845291203715</v>
      </c>
      <c r="P18" s="186">
        <f>J18+L18+O18</f>
        <v>180.8252228708713</v>
      </c>
      <c r="Q18" s="187">
        <f>K18+L18+O18</f>
        <v>99.787034081037518</v>
      </c>
      <c r="R18" s="188">
        <f>J18+M18+O18</f>
        <v>180.8252228708713</v>
      </c>
      <c r="S18" s="189">
        <f>K18+M18+O18</f>
        <v>99.787034081037518</v>
      </c>
    </row>
    <row r="19" spans="2:19" s="57" customFormat="1" ht="97.5" customHeight="1" x14ac:dyDescent="0.25">
      <c r="B19" s="137" t="s">
        <v>30</v>
      </c>
      <c r="C19" s="138" t="s">
        <v>116</v>
      </c>
      <c r="D19" s="139" t="s">
        <v>66</v>
      </c>
      <c r="E19" s="139" t="s">
        <v>67</v>
      </c>
      <c r="F19" s="139" t="s">
        <v>36</v>
      </c>
      <c r="G19" s="345" t="s">
        <v>108</v>
      </c>
      <c r="H19" s="346"/>
      <c r="I19" s="347"/>
      <c r="J19" s="142" t="s">
        <v>54</v>
      </c>
      <c r="K19" s="141" t="s">
        <v>55</v>
      </c>
      <c r="L19" s="348" t="s">
        <v>109</v>
      </c>
      <c r="M19" s="347"/>
      <c r="N19" s="155" t="s">
        <v>134</v>
      </c>
      <c r="O19" s="225" t="s">
        <v>114</v>
      </c>
      <c r="P19" s="144" t="s">
        <v>36</v>
      </c>
      <c r="Q19" s="146" t="s">
        <v>36</v>
      </c>
      <c r="R19" s="147" t="s">
        <v>36</v>
      </c>
      <c r="S19" s="128" t="s">
        <v>36</v>
      </c>
    </row>
    <row r="20" spans="2:19" s="160" customFormat="1" ht="12.75" x14ac:dyDescent="0.2">
      <c r="B20" s="156" t="s">
        <v>33</v>
      </c>
      <c r="C20" s="157"/>
      <c r="D20" s="207">
        <f t="shared" ref="D20:F20" si="0">$C$10*D10+$C$12*D12+$C$14*D14+$C$18*D18</f>
        <v>4.70885312546915E-2</v>
      </c>
      <c r="E20" s="208">
        <f t="shared" si="0"/>
        <v>5.8898389457961695</v>
      </c>
      <c r="F20" s="208">
        <f t="shared" si="0"/>
        <v>5.0375978142826305</v>
      </c>
      <c r="G20" s="158"/>
      <c r="H20" s="209">
        <f>$C$10*H10+$C$12*H12+$C$14*H14+$C$18*H18</f>
        <v>0.31309242069168075</v>
      </c>
      <c r="I20" s="210">
        <f>$C$10*I10+$C$12*I12+$C$14*I14+$C$18*I18</f>
        <v>0.27558002645879293</v>
      </c>
      <c r="J20" s="218">
        <f>$C$10*J10+$C$12*J12+$C$14*J14+$C$18*J18</f>
        <v>24507.209854746827</v>
      </c>
      <c r="K20" s="211">
        <f>$C$10*K10+$C$12*K12+$C$14*K14+$C$18*K18</f>
        <v>12253.604927373413</v>
      </c>
      <c r="L20" s="220">
        <f>$C$10*L10+$C$12*L12+$C$14*L14+$C$18*L18</f>
        <v>102840</v>
      </c>
      <c r="M20" s="212">
        <f t="shared" ref="M20:S20" si="1">$C$10*M10+$C$12*M12+$C$14*M14+$C$18*M18</f>
        <v>36100.983466101869</v>
      </c>
      <c r="N20" s="159"/>
      <c r="O20" s="213">
        <f t="shared" si="1"/>
        <v>7275.129909672447</v>
      </c>
      <c r="P20" s="214">
        <f t="shared" si="1"/>
        <v>134622.33976441927</v>
      </c>
      <c r="Q20" s="215">
        <f t="shared" si="1"/>
        <v>122368.73483704585</v>
      </c>
      <c r="R20" s="216">
        <f t="shared" si="1"/>
        <v>67883.323230521142</v>
      </c>
      <c r="S20" s="217">
        <f t="shared" si="1"/>
        <v>55629.718303147733</v>
      </c>
    </row>
    <row r="21" spans="2:19" s="160" customFormat="1" ht="19.5" customHeight="1" thickBot="1" x14ac:dyDescent="0.3">
      <c r="B21" s="161" t="s">
        <v>122</v>
      </c>
      <c r="C21" s="162"/>
      <c r="D21" s="163"/>
      <c r="E21" s="163"/>
      <c r="F21" s="163"/>
      <c r="G21" s="163"/>
      <c r="H21" s="164"/>
      <c r="I21" s="165"/>
      <c r="J21" s="219">
        <f>J20/18</f>
        <v>1361.5116585970459</v>
      </c>
      <c r="K21" s="165"/>
      <c r="L21" s="221">
        <f>L20/18</f>
        <v>5713.333333333333</v>
      </c>
      <c r="M21" s="166"/>
      <c r="N21" s="167"/>
      <c r="O21" s="222">
        <f>O20/18</f>
        <v>404.1738838706915</v>
      </c>
      <c r="P21" s="223">
        <f>P20/18</f>
        <v>7479.0188758010709</v>
      </c>
      <c r="Q21" s="168"/>
      <c r="R21" s="169"/>
      <c r="S21" s="170"/>
    </row>
    <row r="22" spans="2:19" s="160" customFormat="1" ht="10.5" customHeight="1" x14ac:dyDescent="0.25">
      <c r="B22" s="171"/>
      <c r="C22" s="172"/>
      <c r="D22" s="172"/>
      <c r="E22" s="172"/>
      <c r="F22" s="172"/>
      <c r="G22" s="172"/>
      <c r="H22" s="173"/>
      <c r="I22" s="173"/>
      <c r="J22" s="172"/>
      <c r="K22" s="173"/>
      <c r="L22" s="173"/>
      <c r="M22" s="174"/>
      <c r="N22" s="173"/>
      <c r="O22" s="173"/>
      <c r="P22" s="173"/>
      <c r="R22" s="175"/>
      <c r="S22" s="175"/>
    </row>
    <row r="23" spans="2:19" x14ac:dyDescent="0.25">
      <c r="J23" s="176"/>
      <c r="L23" s="176"/>
      <c r="O23" s="176"/>
      <c r="P23" s="176"/>
    </row>
    <row r="24" spans="2:19" x14ac:dyDescent="0.25">
      <c r="B24" s="57"/>
      <c r="C24" s="57"/>
      <c r="D24" s="57"/>
    </row>
    <row r="25" spans="2:19" x14ac:dyDescent="0.25">
      <c r="B25" s="57"/>
      <c r="C25" s="177"/>
      <c r="D25" s="177"/>
    </row>
    <row r="26" spans="2:19" x14ac:dyDescent="0.25">
      <c r="B26" s="57"/>
      <c r="C26" s="178"/>
      <c r="D26" s="178"/>
      <c r="I26" s="176"/>
    </row>
    <row r="27" spans="2:19" x14ac:dyDescent="0.25">
      <c r="B27" s="57"/>
      <c r="C27" s="177"/>
      <c r="D27" s="177"/>
      <c r="I27" s="176"/>
    </row>
    <row r="28" spans="2:19" x14ac:dyDescent="0.25">
      <c r="B28" s="57"/>
      <c r="C28" s="177"/>
      <c r="D28" s="177"/>
    </row>
    <row r="29" spans="2:19" x14ac:dyDescent="0.25">
      <c r="B29" s="57"/>
      <c r="C29" s="177"/>
      <c r="D29" s="177"/>
    </row>
    <row r="30" spans="2:19" x14ac:dyDescent="0.25">
      <c r="B30" s="57"/>
      <c r="C30" s="177"/>
      <c r="D30" s="177"/>
    </row>
    <row r="31" spans="2:19" x14ac:dyDescent="0.25">
      <c r="B31" s="57"/>
      <c r="C31" s="177"/>
      <c r="D31" s="177"/>
    </row>
    <row r="32" spans="2:19" x14ac:dyDescent="0.25">
      <c r="B32" s="57"/>
      <c r="C32" s="177"/>
      <c r="D32" s="177"/>
    </row>
    <row r="33" spans="2:4" x14ac:dyDescent="0.25">
      <c r="B33" s="57"/>
      <c r="C33" s="177"/>
      <c r="D33" s="177"/>
    </row>
    <row r="34" spans="2:4" x14ac:dyDescent="0.25">
      <c r="B34" s="57"/>
      <c r="C34" s="177"/>
      <c r="D34" s="177"/>
    </row>
    <row r="35" spans="2:4" x14ac:dyDescent="0.25">
      <c r="B35" s="57"/>
      <c r="C35" s="177"/>
      <c r="D35" s="177"/>
    </row>
    <row r="36" spans="2:4" x14ac:dyDescent="0.25">
      <c r="B36" s="57"/>
      <c r="C36" s="177"/>
      <c r="D36" s="177"/>
    </row>
    <row r="37" spans="2:4" x14ac:dyDescent="0.25">
      <c r="B37" s="57"/>
      <c r="C37" s="57"/>
      <c r="D37" s="57"/>
    </row>
  </sheetData>
  <sheetProtection algorithmName="SHA-512" hashValue="QBwf85rWyRnVNLX5FUrbXGoge14/w3ViGpy3Li4W167p/jTRftidkcWtLnKTitIvKzSrbA5Od6wlx2ZQlceytg==" saltValue="MPB1OKpIRX+MZu/PsF8Jlg==" spinCount="100000" sheet="1" objects="1" scenarios="1"/>
  <mergeCells count="12">
    <mergeCell ref="B1:Q1"/>
    <mergeCell ref="G19:I19"/>
    <mergeCell ref="G17:I17"/>
    <mergeCell ref="G13:I13"/>
    <mergeCell ref="L13:M13"/>
    <mergeCell ref="L17:M17"/>
    <mergeCell ref="L19:M19"/>
    <mergeCell ref="J8:K8"/>
    <mergeCell ref="J7:M7"/>
    <mergeCell ref="L8:M8"/>
    <mergeCell ref="N7:O8"/>
    <mergeCell ref="P7:S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 LIRE EN PREMIER</vt:lpstr>
      <vt:lpstr>A. Calcul (conso&amp;revenus)</vt:lpstr>
      <vt:lpstr>B. Calcul (conso)</vt:lpstr>
      <vt:lpstr>C. Calcul (revenus)</vt:lpstr>
      <vt:lpstr>D. Calcul (-)</vt:lpstr>
      <vt:lpstr>Paramètres et valeurs</vt:lpstr>
      <vt:lpstr>Annexe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MEURISSE Benedicte</dc:creator>
  <cp:lastModifiedBy>Alice Robinet</cp:lastModifiedBy>
  <dcterms:created xsi:type="dcterms:W3CDTF">2020-11-19T09:16:07Z</dcterms:created>
  <dcterms:modified xsi:type="dcterms:W3CDTF">2022-03-08T09:21:45Z</dcterms:modified>
</cp:coreProperties>
</file>